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722" activeTab="8"/>
  </bookViews>
  <sheets>
    <sheet name="Evaluator 1" sheetId="2" r:id="rId1"/>
    <sheet name="Evaluator 2" sheetId="3" r:id="rId2"/>
    <sheet name="Evaluator 3" sheetId="5" r:id="rId3"/>
    <sheet name="Evaluator 4" sheetId="9" r:id="rId4"/>
    <sheet name="Evaluator 5" sheetId="10" r:id="rId5"/>
    <sheet name="HUB" sheetId="14" r:id="rId6"/>
    <sheet name="Price Calculation" sheetId="16" r:id="rId7"/>
    <sheet name="Summary" sheetId="1" r:id="rId8"/>
    <sheet name="Evaluation" sheetId="17"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6" hidden="1">'Price Calculation'!$T$6:$Y$32</definedName>
    <definedName name="_xlnm._FilterDatabase" localSheetId="7" hidden="1">Summary!$A$6:$P$28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Q107" i="16" l="1"/>
  <c r="P107" i="16"/>
  <c r="O107" i="16"/>
  <c r="R107" i="16" s="1"/>
  <c r="M107" i="16"/>
  <c r="L107" i="16"/>
  <c r="K107" i="16"/>
  <c r="I107" i="16"/>
  <c r="H107" i="16"/>
  <c r="G107" i="16"/>
  <c r="E107" i="16"/>
  <c r="D107" i="16"/>
  <c r="C107" i="16"/>
  <c r="F107" i="16" s="1"/>
  <c r="Q105" i="16"/>
  <c r="P105" i="16"/>
  <c r="O105" i="16"/>
  <c r="R105" i="16" s="1"/>
  <c r="M105" i="16"/>
  <c r="L105" i="16"/>
  <c r="K105" i="16"/>
  <c r="I105" i="16"/>
  <c r="H105" i="16"/>
  <c r="G105" i="16"/>
  <c r="E105" i="16"/>
  <c r="D105" i="16"/>
  <c r="C105" i="16"/>
  <c r="F105" i="16" s="1"/>
  <c r="Q103" i="16"/>
  <c r="P103" i="16"/>
  <c r="O103" i="16"/>
  <c r="R103" i="16" s="1"/>
  <c r="M103" i="16"/>
  <c r="L103" i="16"/>
  <c r="K103" i="16"/>
  <c r="I103" i="16"/>
  <c r="H103" i="16"/>
  <c r="G103" i="16"/>
  <c r="E103" i="16"/>
  <c r="D103" i="16"/>
  <c r="C103" i="16"/>
  <c r="F103" i="16" s="1"/>
  <c r="Q101" i="16"/>
  <c r="P101" i="16"/>
  <c r="O101" i="16"/>
  <c r="R101" i="16" s="1"/>
  <c r="M101" i="16"/>
  <c r="L101" i="16"/>
  <c r="K101" i="16"/>
  <c r="I101" i="16"/>
  <c r="H101" i="16"/>
  <c r="G101" i="16"/>
  <c r="E101" i="16"/>
  <c r="D101" i="16"/>
  <c r="C101" i="16"/>
  <c r="F101" i="16" s="1"/>
  <c r="Q99" i="16"/>
  <c r="P99" i="16"/>
  <c r="O99" i="16"/>
  <c r="R99" i="16" s="1"/>
  <c r="M99" i="16"/>
  <c r="L99" i="16"/>
  <c r="K99" i="16"/>
  <c r="I99" i="16"/>
  <c r="H99" i="16"/>
  <c r="G99" i="16"/>
  <c r="E99" i="16"/>
  <c r="D99" i="16"/>
  <c r="C99" i="16"/>
  <c r="F99" i="16" s="1"/>
  <c r="Q97" i="16"/>
  <c r="P97" i="16"/>
  <c r="O97" i="16"/>
  <c r="R97" i="16" s="1"/>
  <c r="M97" i="16"/>
  <c r="L97" i="16"/>
  <c r="K97" i="16"/>
  <c r="I97" i="16"/>
  <c r="H97" i="16"/>
  <c r="G97" i="16"/>
  <c r="E97" i="16"/>
  <c r="D97" i="16"/>
  <c r="C97" i="16"/>
  <c r="F97" i="16" s="1"/>
  <c r="Q95" i="16"/>
  <c r="P95" i="16"/>
  <c r="O95" i="16"/>
  <c r="R95" i="16" s="1"/>
  <c r="M95" i="16"/>
  <c r="L95" i="16"/>
  <c r="K95" i="16"/>
  <c r="I95" i="16"/>
  <c r="H95" i="16"/>
  <c r="G95" i="16"/>
  <c r="E95" i="16"/>
  <c r="D95" i="16"/>
  <c r="C95" i="16"/>
  <c r="F95" i="16" s="1"/>
  <c r="Q93" i="16"/>
  <c r="P93" i="16"/>
  <c r="O93" i="16"/>
  <c r="R93" i="16" s="1"/>
  <c r="M93" i="16"/>
  <c r="L93" i="16"/>
  <c r="K93" i="16"/>
  <c r="I93" i="16"/>
  <c r="H93" i="16"/>
  <c r="G93" i="16"/>
  <c r="E93" i="16"/>
  <c r="D93" i="16"/>
  <c r="C93" i="16"/>
  <c r="F93" i="16" s="1"/>
  <c r="Q91" i="16"/>
  <c r="P91" i="16"/>
  <c r="O91" i="16"/>
  <c r="R91" i="16" s="1"/>
  <c r="M91" i="16"/>
  <c r="L91" i="16"/>
  <c r="K91" i="16"/>
  <c r="I91" i="16"/>
  <c r="H91" i="16"/>
  <c r="G91" i="16"/>
  <c r="E91" i="16"/>
  <c r="D91" i="16"/>
  <c r="C91" i="16"/>
  <c r="F91" i="16" s="1"/>
  <c r="Q89" i="16"/>
  <c r="P89" i="16"/>
  <c r="O89" i="16"/>
  <c r="R89" i="16" s="1"/>
  <c r="M89" i="16"/>
  <c r="L89" i="16"/>
  <c r="K89" i="16"/>
  <c r="I89" i="16"/>
  <c r="H89" i="16"/>
  <c r="G89" i="16"/>
  <c r="E89" i="16"/>
  <c r="D89" i="16"/>
  <c r="C89" i="16"/>
  <c r="F89" i="16" s="1"/>
  <c r="Q87" i="16"/>
  <c r="P87" i="16"/>
  <c r="O87" i="16"/>
  <c r="R87" i="16" s="1"/>
  <c r="M87" i="16"/>
  <c r="L87" i="16"/>
  <c r="K87" i="16"/>
  <c r="I87" i="16"/>
  <c r="H87" i="16"/>
  <c r="G87" i="16"/>
  <c r="E87" i="16"/>
  <c r="D87" i="16"/>
  <c r="C87" i="16"/>
  <c r="F87" i="16" s="1"/>
  <c r="Q85" i="16"/>
  <c r="P85" i="16"/>
  <c r="O85" i="16"/>
  <c r="R85" i="16" s="1"/>
  <c r="M85" i="16"/>
  <c r="L85" i="16"/>
  <c r="K85" i="16"/>
  <c r="I85" i="16"/>
  <c r="H85" i="16"/>
  <c r="G85" i="16"/>
  <c r="E85" i="16"/>
  <c r="D85" i="16"/>
  <c r="C85" i="16"/>
  <c r="F85" i="16" s="1"/>
  <c r="Q83" i="16"/>
  <c r="P83" i="16"/>
  <c r="O83" i="16"/>
  <c r="R83" i="16" s="1"/>
  <c r="M83" i="16"/>
  <c r="L83" i="16"/>
  <c r="K83" i="16"/>
  <c r="I83" i="16"/>
  <c r="H83" i="16"/>
  <c r="G83" i="16"/>
  <c r="E83" i="16"/>
  <c r="D83" i="16"/>
  <c r="C83" i="16"/>
  <c r="F83" i="16" s="1"/>
  <c r="Q81" i="16"/>
  <c r="P81" i="16"/>
  <c r="O81" i="16"/>
  <c r="R81" i="16" s="1"/>
  <c r="M81" i="16"/>
  <c r="L81" i="16"/>
  <c r="K81" i="16"/>
  <c r="I81" i="16"/>
  <c r="H81" i="16"/>
  <c r="G81" i="16"/>
  <c r="E81" i="16"/>
  <c r="D81" i="16"/>
  <c r="C81" i="16"/>
  <c r="F81" i="16" s="1"/>
  <c r="Q79" i="16"/>
  <c r="P79" i="16"/>
  <c r="O79" i="16"/>
  <c r="R79" i="16" s="1"/>
  <c r="M79" i="16"/>
  <c r="L79" i="16"/>
  <c r="K79" i="16"/>
  <c r="I79" i="16"/>
  <c r="H79" i="16"/>
  <c r="G79" i="16"/>
  <c r="E79" i="16"/>
  <c r="D79" i="16"/>
  <c r="C79" i="16"/>
  <c r="F79" i="16" s="1"/>
  <c r="Q77" i="16"/>
  <c r="P77" i="16"/>
  <c r="O77" i="16"/>
  <c r="R77" i="16" s="1"/>
  <c r="M77" i="16"/>
  <c r="L77" i="16"/>
  <c r="K77" i="16"/>
  <c r="I77" i="16"/>
  <c r="H77" i="16"/>
  <c r="G77" i="16"/>
  <c r="E77" i="16"/>
  <c r="D77" i="16"/>
  <c r="C77" i="16"/>
  <c r="F77" i="16" s="1"/>
  <c r="Q75" i="16"/>
  <c r="P75" i="16"/>
  <c r="O75" i="16"/>
  <c r="R75" i="16" s="1"/>
  <c r="M75" i="16"/>
  <c r="L75" i="16"/>
  <c r="K75" i="16"/>
  <c r="I75" i="16"/>
  <c r="H75" i="16"/>
  <c r="G75" i="16"/>
  <c r="E75" i="16"/>
  <c r="D75" i="16"/>
  <c r="C75" i="16"/>
  <c r="F75" i="16" s="1"/>
  <c r="Q73" i="16"/>
  <c r="P73" i="16"/>
  <c r="O73" i="16"/>
  <c r="R73" i="16" s="1"/>
  <c r="M73" i="16"/>
  <c r="L73" i="16"/>
  <c r="K73" i="16"/>
  <c r="I73" i="16"/>
  <c r="H73" i="16"/>
  <c r="G73" i="16"/>
  <c r="E73" i="16"/>
  <c r="D73" i="16"/>
  <c r="C73" i="16"/>
  <c r="F73" i="16" s="1"/>
  <c r="Q71" i="16"/>
  <c r="P71" i="16"/>
  <c r="O71" i="16"/>
  <c r="R71" i="16" s="1"/>
  <c r="M71" i="16"/>
  <c r="L71" i="16"/>
  <c r="K71" i="16"/>
  <c r="I71" i="16"/>
  <c r="H71" i="16"/>
  <c r="G71" i="16"/>
  <c r="E71" i="16"/>
  <c r="D71" i="16"/>
  <c r="C71" i="16"/>
  <c r="F71" i="16" s="1"/>
  <c r="Q69" i="16"/>
  <c r="P69" i="16"/>
  <c r="O69" i="16"/>
  <c r="R69" i="16" s="1"/>
  <c r="M69" i="16"/>
  <c r="L69" i="16"/>
  <c r="K69" i="16"/>
  <c r="I69" i="16"/>
  <c r="H69" i="16"/>
  <c r="G69" i="16"/>
  <c r="E69" i="16"/>
  <c r="D69" i="16"/>
  <c r="C69" i="16"/>
  <c r="F69" i="16" s="1"/>
  <c r="Q67" i="16"/>
  <c r="P67" i="16"/>
  <c r="O67" i="16"/>
  <c r="R67" i="16" s="1"/>
  <c r="M67" i="16"/>
  <c r="L67" i="16"/>
  <c r="K67" i="16"/>
  <c r="I67" i="16"/>
  <c r="H67" i="16"/>
  <c r="G67" i="16"/>
  <c r="E67" i="16"/>
  <c r="D67" i="16"/>
  <c r="C67" i="16"/>
  <c r="F67" i="16" s="1"/>
  <c r="Q65" i="16"/>
  <c r="P65" i="16"/>
  <c r="O65" i="16"/>
  <c r="R65" i="16" s="1"/>
  <c r="N65" i="16"/>
  <c r="M65" i="16"/>
  <c r="L65" i="16"/>
  <c r="K65" i="16"/>
  <c r="J65" i="16"/>
  <c r="I65" i="16"/>
  <c r="H65" i="16"/>
  <c r="G65" i="16"/>
  <c r="F65" i="16"/>
  <c r="E65" i="16"/>
  <c r="D65" i="16"/>
  <c r="C65" i="16"/>
  <c r="T57" i="16"/>
  <c r="T56" i="16"/>
  <c r="T55" i="16"/>
  <c r="T54" i="16"/>
  <c r="T53" i="16"/>
  <c r="R53" i="16"/>
  <c r="Q53" i="16"/>
  <c r="P53" i="16"/>
  <c r="O53" i="16"/>
  <c r="N53" i="16"/>
  <c r="M53" i="16"/>
  <c r="L53" i="16"/>
  <c r="K53" i="16"/>
  <c r="J53" i="16"/>
  <c r="I53" i="16"/>
  <c r="H53" i="16"/>
  <c r="G53" i="16"/>
  <c r="F53" i="16"/>
  <c r="E53" i="16"/>
  <c r="D53" i="16"/>
  <c r="C53" i="16"/>
  <c r="T52" i="16"/>
  <c r="T51" i="16"/>
  <c r="Q51" i="16"/>
  <c r="R51" i="16" s="1"/>
  <c r="P51" i="16"/>
  <c r="O51" i="16"/>
  <c r="M51" i="16"/>
  <c r="N51" i="16" s="1"/>
  <c r="L51" i="16"/>
  <c r="K51" i="16"/>
  <c r="I51" i="16"/>
  <c r="J51" i="16" s="1"/>
  <c r="H51" i="16"/>
  <c r="G51" i="16"/>
  <c r="E51" i="16"/>
  <c r="F51" i="16" s="1"/>
  <c r="D51" i="16"/>
  <c r="C51" i="16"/>
  <c r="T50" i="16"/>
  <c r="T49" i="16"/>
  <c r="R49" i="16"/>
  <c r="Q49" i="16"/>
  <c r="P49" i="16"/>
  <c r="O49" i="16"/>
  <c r="N49" i="16"/>
  <c r="M49" i="16"/>
  <c r="L49" i="16"/>
  <c r="K49" i="16"/>
  <c r="J49" i="16"/>
  <c r="I49" i="16"/>
  <c r="H49" i="16"/>
  <c r="G49" i="16"/>
  <c r="F49" i="16"/>
  <c r="E49" i="16"/>
  <c r="D49" i="16"/>
  <c r="C49" i="16"/>
  <c r="T48" i="16"/>
  <c r="T47" i="16"/>
  <c r="R47" i="16"/>
  <c r="Q47" i="16"/>
  <c r="P47" i="16"/>
  <c r="O47" i="16"/>
  <c r="N47" i="16"/>
  <c r="M47" i="16"/>
  <c r="L47" i="16"/>
  <c r="K47" i="16"/>
  <c r="J47" i="16"/>
  <c r="I47" i="16"/>
  <c r="H47" i="16"/>
  <c r="G47" i="16"/>
  <c r="F47" i="16"/>
  <c r="E47" i="16"/>
  <c r="D47" i="16"/>
  <c r="C47" i="16"/>
  <c r="T46" i="16"/>
  <c r="T45" i="16"/>
  <c r="R45" i="16"/>
  <c r="Q45" i="16"/>
  <c r="P45" i="16"/>
  <c r="O45" i="16"/>
  <c r="N45" i="16"/>
  <c r="M45" i="16"/>
  <c r="L45" i="16"/>
  <c r="K45" i="16"/>
  <c r="J45" i="16"/>
  <c r="I45" i="16"/>
  <c r="H45" i="16"/>
  <c r="G45" i="16"/>
  <c r="F45" i="16"/>
  <c r="E45" i="16"/>
  <c r="D45" i="16"/>
  <c r="C45" i="16"/>
  <c r="T44" i="16"/>
  <c r="T43" i="16"/>
  <c r="R43" i="16"/>
  <c r="Q43" i="16"/>
  <c r="P43" i="16"/>
  <c r="O43" i="16"/>
  <c r="N43" i="16"/>
  <c r="M43" i="16"/>
  <c r="L43" i="16"/>
  <c r="K43" i="16"/>
  <c r="J43" i="16"/>
  <c r="I43" i="16"/>
  <c r="H43" i="16"/>
  <c r="G43" i="16"/>
  <c r="F43" i="16"/>
  <c r="E43" i="16"/>
  <c r="D43" i="16"/>
  <c r="C43" i="16"/>
  <c r="T42" i="16"/>
  <c r="T41" i="16"/>
  <c r="R41" i="16"/>
  <c r="Q41" i="16"/>
  <c r="P41" i="16"/>
  <c r="O41" i="16"/>
  <c r="N41" i="16"/>
  <c r="M41" i="16"/>
  <c r="L41" i="16"/>
  <c r="K41" i="16"/>
  <c r="J41" i="16"/>
  <c r="I41" i="16"/>
  <c r="H41" i="16"/>
  <c r="G41" i="16"/>
  <c r="F41" i="16"/>
  <c r="E41" i="16"/>
  <c r="D41" i="16"/>
  <c r="C41" i="16"/>
  <c r="T40" i="16"/>
  <c r="T39" i="16"/>
  <c r="R39" i="16"/>
  <c r="Q39" i="16"/>
  <c r="P39" i="16"/>
  <c r="O39" i="16"/>
  <c r="N39" i="16"/>
  <c r="M39" i="16"/>
  <c r="L39" i="16"/>
  <c r="K39" i="16"/>
  <c r="J39" i="16"/>
  <c r="I39" i="16"/>
  <c r="H39" i="16"/>
  <c r="G39" i="16"/>
  <c r="F39" i="16"/>
  <c r="E39" i="16"/>
  <c r="D39" i="16"/>
  <c r="C39" i="16"/>
  <c r="T38" i="16"/>
  <c r="T37" i="16"/>
  <c r="R37" i="16"/>
  <c r="U23" i="16" s="1"/>
  <c r="Q37" i="16"/>
  <c r="P37" i="16"/>
  <c r="O37" i="16"/>
  <c r="N37" i="16"/>
  <c r="M37" i="16"/>
  <c r="L37" i="16"/>
  <c r="K37" i="16"/>
  <c r="J37" i="16"/>
  <c r="I37" i="16"/>
  <c r="H37" i="16"/>
  <c r="G37" i="16"/>
  <c r="F37" i="16"/>
  <c r="E37" i="16"/>
  <c r="D37" i="16"/>
  <c r="C37" i="16"/>
  <c r="T36" i="16"/>
  <c r="Q35" i="16"/>
  <c r="P35" i="16"/>
  <c r="O35" i="16"/>
  <c r="R35" i="16" s="1"/>
  <c r="M35" i="16"/>
  <c r="L35" i="16"/>
  <c r="K35" i="16"/>
  <c r="N35" i="16" s="1"/>
  <c r="I35" i="16"/>
  <c r="H35" i="16"/>
  <c r="G35" i="16"/>
  <c r="J35" i="16" s="1"/>
  <c r="E35" i="16"/>
  <c r="D35" i="16"/>
  <c r="C35" i="16"/>
  <c r="F35" i="16" s="1"/>
  <c r="Q33" i="16"/>
  <c r="P33" i="16"/>
  <c r="O33" i="16"/>
  <c r="R33" i="16" s="1"/>
  <c r="M33" i="16"/>
  <c r="L33" i="16"/>
  <c r="K33" i="16"/>
  <c r="I33" i="16"/>
  <c r="H33" i="16"/>
  <c r="G33" i="16"/>
  <c r="E33" i="16"/>
  <c r="D33" i="16"/>
  <c r="C33" i="16"/>
  <c r="T31" i="16"/>
  <c r="Q31" i="16"/>
  <c r="R31" i="16" s="1"/>
  <c r="P31" i="16"/>
  <c r="O31" i="16"/>
  <c r="M31" i="16"/>
  <c r="N31" i="16" s="1"/>
  <c r="L31" i="16"/>
  <c r="K31" i="16"/>
  <c r="I31" i="16"/>
  <c r="J31" i="16" s="1"/>
  <c r="H31" i="16"/>
  <c r="G31" i="16"/>
  <c r="E31" i="16"/>
  <c r="F31" i="16" s="1"/>
  <c r="D31" i="16"/>
  <c r="C31" i="16"/>
  <c r="T30" i="16"/>
  <c r="T29" i="16"/>
  <c r="Q29" i="16"/>
  <c r="R29" i="16" s="1"/>
  <c r="P29" i="16"/>
  <c r="O29" i="16"/>
  <c r="M29" i="16"/>
  <c r="N29" i="16" s="1"/>
  <c r="L29" i="16"/>
  <c r="K29" i="16"/>
  <c r="I29" i="16"/>
  <c r="J29" i="16" s="1"/>
  <c r="H29" i="16"/>
  <c r="G29" i="16"/>
  <c r="E29" i="16"/>
  <c r="F29" i="16" s="1"/>
  <c r="D29" i="16"/>
  <c r="C29" i="16"/>
  <c r="T28" i="16"/>
  <c r="T27" i="16"/>
  <c r="Q27" i="16"/>
  <c r="R27" i="16" s="1"/>
  <c r="P27" i="16"/>
  <c r="O27" i="16"/>
  <c r="M27" i="16"/>
  <c r="N27" i="16" s="1"/>
  <c r="L27" i="16"/>
  <c r="K27" i="16"/>
  <c r="I27" i="16"/>
  <c r="J27" i="16" s="1"/>
  <c r="H27" i="16"/>
  <c r="G27" i="16"/>
  <c r="E27" i="16"/>
  <c r="F27" i="16" s="1"/>
  <c r="D27" i="16"/>
  <c r="C27" i="16"/>
  <c r="T26" i="16"/>
  <c r="T25" i="16"/>
  <c r="Q25" i="16"/>
  <c r="R25" i="16" s="1"/>
  <c r="P25" i="16"/>
  <c r="O25" i="16"/>
  <c r="M25" i="16"/>
  <c r="N25" i="16" s="1"/>
  <c r="L25" i="16"/>
  <c r="K25" i="16"/>
  <c r="I25" i="16"/>
  <c r="J25" i="16" s="1"/>
  <c r="H25" i="16"/>
  <c r="G25" i="16"/>
  <c r="E25" i="16"/>
  <c r="F25" i="16" s="1"/>
  <c r="D25" i="16"/>
  <c r="C25" i="16"/>
  <c r="T24" i="16"/>
  <c r="T23" i="16"/>
  <c r="Q23" i="16"/>
  <c r="R23" i="16" s="1"/>
  <c r="P23" i="16"/>
  <c r="O23" i="16"/>
  <c r="M23" i="16"/>
  <c r="N23" i="16" s="1"/>
  <c r="L23" i="16"/>
  <c r="K23" i="16"/>
  <c r="I23" i="16"/>
  <c r="J23" i="16" s="1"/>
  <c r="H23" i="16"/>
  <c r="G23" i="16"/>
  <c r="E23" i="16"/>
  <c r="F23" i="16" s="1"/>
  <c r="D23" i="16"/>
  <c r="C23" i="16"/>
  <c r="T22" i="16"/>
  <c r="T21" i="16"/>
  <c r="Q21" i="16"/>
  <c r="R21" i="16" s="1"/>
  <c r="P21" i="16"/>
  <c r="O21" i="16"/>
  <c r="M21" i="16"/>
  <c r="N21" i="16" s="1"/>
  <c r="L21" i="16"/>
  <c r="K21" i="16"/>
  <c r="I21" i="16"/>
  <c r="J21" i="16" s="1"/>
  <c r="H21" i="16"/>
  <c r="G21" i="16"/>
  <c r="E21" i="16"/>
  <c r="F21" i="16" s="1"/>
  <c r="D21" i="16"/>
  <c r="C21" i="16"/>
  <c r="T20" i="16"/>
  <c r="T19" i="16"/>
  <c r="Q19" i="16"/>
  <c r="R19" i="16" s="1"/>
  <c r="P19" i="16"/>
  <c r="O19" i="16"/>
  <c r="M19" i="16"/>
  <c r="N19" i="16" s="1"/>
  <c r="L19" i="16"/>
  <c r="K19" i="16"/>
  <c r="I19" i="16"/>
  <c r="J19" i="16" s="1"/>
  <c r="U14" i="16" s="1"/>
  <c r="H19" i="16"/>
  <c r="G19" i="16"/>
  <c r="E19" i="16"/>
  <c r="F19" i="16" s="1"/>
  <c r="D19" i="16"/>
  <c r="C19" i="16"/>
  <c r="T18" i="16"/>
  <c r="T17" i="16"/>
  <c r="Q17" i="16"/>
  <c r="R17" i="16" s="1"/>
  <c r="P17" i="16"/>
  <c r="O17" i="16"/>
  <c r="M17" i="16"/>
  <c r="N17" i="16" s="1"/>
  <c r="L17" i="16"/>
  <c r="K17" i="16"/>
  <c r="I17" i="16"/>
  <c r="J17" i="16" s="1"/>
  <c r="H17" i="16"/>
  <c r="G17" i="16"/>
  <c r="E17" i="16"/>
  <c r="F17" i="16" s="1"/>
  <c r="D17" i="16"/>
  <c r="C17" i="16"/>
  <c r="U16" i="16"/>
  <c r="T16" i="16"/>
  <c r="T15" i="16"/>
  <c r="Q15" i="16"/>
  <c r="R15" i="16" s="1"/>
  <c r="U12" i="16" s="1"/>
  <c r="P15" i="16"/>
  <c r="O15" i="16"/>
  <c r="M15" i="16"/>
  <c r="N15" i="16" s="1"/>
  <c r="L15" i="16"/>
  <c r="K15" i="16"/>
  <c r="I15" i="16"/>
  <c r="J15" i="16" s="1"/>
  <c r="H15" i="16"/>
  <c r="G15" i="16"/>
  <c r="E15" i="16"/>
  <c r="F15" i="16" s="1"/>
  <c r="D15" i="16"/>
  <c r="C15" i="16"/>
  <c r="T14" i="16"/>
  <c r="T13" i="16"/>
  <c r="R13" i="16"/>
  <c r="Q13" i="16"/>
  <c r="P13" i="16"/>
  <c r="O13" i="16"/>
  <c r="N13" i="16"/>
  <c r="M13" i="16"/>
  <c r="L13" i="16"/>
  <c r="K13" i="16"/>
  <c r="J13" i="16"/>
  <c r="I13" i="16"/>
  <c r="H13" i="16"/>
  <c r="G13" i="16"/>
  <c r="F13" i="16"/>
  <c r="E13" i="16"/>
  <c r="D13" i="16"/>
  <c r="C13" i="16"/>
  <c r="T12" i="16"/>
  <c r="T11" i="16"/>
  <c r="Q11" i="16"/>
  <c r="R11" i="16" s="1"/>
  <c r="U10" i="16" s="1"/>
  <c r="P11" i="16"/>
  <c r="O11" i="16"/>
  <c r="M11" i="16"/>
  <c r="N11" i="16" s="1"/>
  <c r="L11" i="16"/>
  <c r="K11" i="16"/>
  <c r="I11" i="16"/>
  <c r="J11" i="16" s="1"/>
  <c r="H11" i="16"/>
  <c r="G11" i="16"/>
  <c r="E11" i="16"/>
  <c r="F11" i="16" s="1"/>
  <c r="D11" i="16"/>
  <c r="C11" i="16"/>
  <c r="T10" i="16"/>
  <c r="J33" i="16" l="1"/>
  <c r="N33" i="16"/>
  <c r="F33" i="16"/>
  <c r="U21" i="16" s="1"/>
  <c r="U13" i="16"/>
  <c r="U11" i="16"/>
  <c r="U45" i="16"/>
  <c r="U18" i="16"/>
  <c r="U26" i="16"/>
  <c r="U27" i="16"/>
  <c r="U28" i="16"/>
  <c r="U29" i="16"/>
  <c r="U30" i="16"/>
  <c r="U31" i="16"/>
  <c r="U36" i="16"/>
  <c r="U53" i="16"/>
  <c r="U15" i="16"/>
  <c r="U17" i="16"/>
  <c r="U19" i="16"/>
  <c r="U20" i="16"/>
  <c r="U22" i="16"/>
  <c r="U24" i="16"/>
  <c r="U25" i="16"/>
  <c r="N67" i="16"/>
  <c r="N69" i="16"/>
  <c r="N71" i="16"/>
  <c r="N73" i="16"/>
  <c r="U40" i="16" s="1"/>
  <c r="N75" i="16"/>
  <c r="U41" i="16" s="1"/>
  <c r="N77" i="16"/>
  <c r="U42" i="16" s="1"/>
  <c r="N79" i="16"/>
  <c r="U43" i="16" s="1"/>
  <c r="N81" i="16"/>
  <c r="U44" i="16" s="1"/>
  <c r="N83" i="16"/>
  <c r="N85" i="16"/>
  <c r="N87" i="16"/>
  <c r="N89" i="16"/>
  <c r="U48" i="16" s="1"/>
  <c r="N91" i="16"/>
  <c r="U49" i="16" s="1"/>
  <c r="N93" i="16"/>
  <c r="U50" i="16" s="1"/>
  <c r="N95" i="16"/>
  <c r="U51" i="16" s="1"/>
  <c r="N97" i="16"/>
  <c r="U52" i="16" s="1"/>
  <c r="N99" i="16"/>
  <c r="N101" i="16"/>
  <c r="N103" i="16"/>
  <c r="N105" i="16"/>
  <c r="N107" i="16"/>
  <c r="U57" i="16" s="1"/>
  <c r="J67" i="16"/>
  <c r="U37" i="16" s="1"/>
  <c r="J69" i="16"/>
  <c r="U38" i="16" s="1"/>
  <c r="J71" i="16"/>
  <c r="U39" i="16" s="1"/>
  <c r="J73" i="16"/>
  <c r="J75" i="16"/>
  <c r="J77" i="16"/>
  <c r="J79" i="16"/>
  <c r="J81" i="16"/>
  <c r="J83" i="16"/>
  <c r="J85" i="16"/>
  <c r="U46" i="16" s="1"/>
  <c r="J87" i="16"/>
  <c r="U47" i="16" s="1"/>
  <c r="J89" i="16"/>
  <c r="J91" i="16"/>
  <c r="J93" i="16"/>
  <c r="J95" i="16"/>
  <c r="J97" i="16"/>
  <c r="J99" i="16"/>
  <c r="J101" i="16"/>
  <c r="U54" i="16" s="1"/>
  <c r="J103" i="16"/>
  <c r="U55" i="16" s="1"/>
  <c r="J105" i="16"/>
  <c r="J107" i="16"/>
  <c r="U56" i="16" l="1"/>
  <c r="W36" i="16" s="1"/>
  <c r="W10" i="16"/>
  <c r="X30" i="16" s="1"/>
  <c r="X18" i="16" l="1"/>
  <c r="X22" i="16"/>
  <c r="X23" i="16"/>
  <c r="AB23" i="16" s="1"/>
  <c r="X21" i="16"/>
  <c r="X31" i="16"/>
  <c r="X11" i="16"/>
  <c r="X25" i="16"/>
  <c r="X10" i="16"/>
  <c r="X29" i="16"/>
  <c r="X14" i="16"/>
  <c r="X27" i="16"/>
  <c r="X13" i="16"/>
  <c r="X16" i="16"/>
  <c r="X24" i="16"/>
  <c r="X26" i="16"/>
  <c r="X19" i="16"/>
  <c r="X17" i="16"/>
  <c r="X15" i="16"/>
  <c r="X12" i="16"/>
  <c r="X20" i="16"/>
  <c r="X28" i="16"/>
  <c r="X57" i="16"/>
  <c r="AB31" i="16" s="1"/>
  <c r="X56" i="16"/>
  <c r="AB30" i="16" s="1"/>
  <c r="X55" i="16"/>
  <c r="X54" i="16"/>
  <c r="AB28" i="16" s="1"/>
  <c r="X53" i="16"/>
  <c r="X52" i="16"/>
  <c r="AB26" i="16" s="1"/>
  <c r="X51" i="16"/>
  <c r="X50" i="16"/>
  <c r="X49" i="16"/>
  <c r="X48" i="16"/>
  <c r="X47" i="16"/>
  <c r="X46" i="16"/>
  <c r="X45" i="16"/>
  <c r="X44" i="16"/>
  <c r="X43" i="16"/>
  <c r="X42" i="16"/>
  <c r="X41" i="16"/>
  <c r="X40" i="16"/>
  <c r="X39" i="16"/>
  <c r="AB13" i="16" s="1"/>
  <c r="X38" i="16"/>
  <c r="X37" i="16"/>
  <c r="X36" i="16"/>
  <c r="AB27" i="16" l="1"/>
  <c r="D21" i="10" s="1"/>
  <c r="AB19" i="16"/>
  <c r="D13" i="5" s="1"/>
  <c r="AB10" i="16"/>
  <c r="D4" i="10" s="1"/>
  <c r="Y47" i="16"/>
  <c r="AB11" i="16"/>
  <c r="D5" i="9" s="1"/>
  <c r="AB22" i="16"/>
  <c r="D16" i="2" s="1"/>
  <c r="Y38" i="16"/>
  <c r="AB18" i="16"/>
  <c r="D12" i="10" s="1"/>
  <c r="AB14" i="16"/>
  <c r="D8" i="9" s="1"/>
  <c r="Y12" i="16"/>
  <c r="Y24" i="16"/>
  <c r="Y21" i="16"/>
  <c r="Y22" i="16"/>
  <c r="AB20" i="16"/>
  <c r="D14" i="9" s="1"/>
  <c r="Y25" i="16"/>
  <c r="AB17" i="16"/>
  <c r="D11" i="10" s="1"/>
  <c r="AB12" i="16"/>
  <c r="D6" i="9" s="1"/>
  <c r="Y26" i="16"/>
  <c r="Y16" i="16"/>
  <c r="Y18" i="16"/>
  <c r="Y11" i="16"/>
  <c r="Y28" i="16"/>
  <c r="Y15" i="16"/>
  <c r="Y19" i="16"/>
  <c r="Y30" i="16"/>
  <c r="Y14" i="16"/>
  <c r="Y23" i="16"/>
  <c r="Y31" i="16"/>
  <c r="Y20" i="16"/>
  <c r="AB15" i="16"/>
  <c r="D9" i="5" s="1"/>
  <c r="Y10" i="16"/>
  <c r="Y13" i="16"/>
  <c r="Y29" i="16"/>
  <c r="Y17" i="16"/>
  <c r="Y27" i="16"/>
  <c r="D24" i="2"/>
  <c r="D24" i="10"/>
  <c r="D24" i="5"/>
  <c r="D24" i="3"/>
  <c r="D24" i="9"/>
  <c r="D8" i="3"/>
  <c r="D13" i="10"/>
  <c r="D17" i="10"/>
  <c r="D17" i="5"/>
  <c r="D17" i="2"/>
  <c r="D17" i="9"/>
  <c r="D17" i="3"/>
  <c r="D25" i="10"/>
  <c r="D25" i="5"/>
  <c r="D25" i="2"/>
  <c r="D25" i="9"/>
  <c r="D25" i="3"/>
  <c r="D20" i="10"/>
  <c r="D20" i="5"/>
  <c r="D20" i="9"/>
  <c r="D20" i="3"/>
  <c r="D20" i="2"/>
  <c r="D7" i="9"/>
  <c r="D7" i="3"/>
  <c r="D7" i="10"/>
  <c r="D7" i="5"/>
  <c r="D7" i="2"/>
  <c r="D22" i="9"/>
  <c r="D22" i="3"/>
  <c r="D22" i="2"/>
  <c r="D22" i="10"/>
  <c r="D22" i="5"/>
  <c r="D21" i="2"/>
  <c r="D21" i="9"/>
  <c r="Y42" i="16"/>
  <c r="Y50" i="16"/>
  <c r="AB16" i="16"/>
  <c r="Y43" i="16"/>
  <c r="Y51" i="16"/>
  <c r="Y55" i="16"/>
  <c r="AB24" i="16"/>
  <c r="Y36" i="16"/>
  <c r="Y40" i="16"/>
  <c r="Y44" i="16"/>
  <c r="Y48" i="16"/>
  <c r="Y52" i="16"/>
  <c r="Y56" i="16"/>
  <c r="Y46" i="16"/>
  <c r="Y54" i="16"/>
  <c r="Y39" i="16"/>
  <c r="AB21" i="16"/>
  <c r="AB29" i="16"/>
  <c r="Y37" i="16"/>
  <c r="Y41" i="16"/>
  <c r="Y45" i="16"/>
  <c r="Y49" i="16"/>
  <c r="Y53" i="16"/>
  <c r="Y57" i="16"/>
  <c r="AB25" i="16"/>
  <c r="D21" i="5" l="1"/>
  <c r="D21" i="3"/>
  <c r="D13" i="3"/>
  <c r="D14" i="2"/>
  <c r="D16" i="5"/>
  <c r="D4" i="2"/>
  <c r="D13" i="9"/>
  <c r="D14" i="10"/>
  <c r="D13" i="2"/>
  <c r="D5" i="2"/>
  <c r="D4" i="5"/>
  <c r="D12" i="9"/>
  <c r="D4" i="9"/>
  <c r="D12" i="2"/>
  <c r="D16" i="10"/>
  <c r="D4" i="3"/>
  <c r="D12" i="3"/>
  <c r="D14" i="5"/>
  <c r="D16" i="9"/>
  <c r="D16" i="3"/>
  <c r="D5" i="5"/>
  <c r="D12" i="5"/>
  <c r="D5" i="3"/>
  <c r="D5" i="10"/>
  <c r="D8" i="2"/>
  <c r="D6" i="2"/>
  <c r="D8" i="5"/>
  <c r="D8" i="10"/>
  <c r="D14" i="3"/>
  <c r="D9" i="3"/>
  <c r="D11" i="3"/>
  <c r="D11" i="9"/>
  <c r="D11" i="2"/>
  <c r="D11" i="5"/>
  <c r="D6" i="10"/>
  <c r="D9" i="9"/>
  <c r="D6" i="3"/>
  <c r="D9" i="10"/>
  <c r="D6" i="5"/>
  <c r="D9" i="2"/>
  <c r="D18" i="10"/>
  <c r="D18" i="9"/>
  <c r="D18" i="3"/>
  <c r="D18" i="2"/>
  <c r="D18" i="5"/>
  <c r="D10" i="9"/>
  <c r="D10" i="3"/>
  <c r="D10" i="2"/>
  <c r="D10" i="10"/>
  <c r="D10" i="5"/>
  <c r="D23" i="9"/>
  <c r="D23" i="3"/>
  <c r="D23" i="10"/>
  <c r="D23" i="5"/>
  <c r="D23" i="2"/>
  <c r="D19" i="9"/>
  <c r="D19" i="3"/>
  <c r="D19" i="10"/>
  <c r="D19" i="5"/>
  <c r="D19" i="2"/>
  <c r="AC21" i="16"/>
  <c r="D15" i="9"/>
  <c r="D15" i="3"/>
  <c r="D15" i="10"/>
  <c r="D15" i="5"/>
  <c r="D15" i="2"/>
  <c r="AC31" i="16"/>
  <c r="AC28" i="16"/>
  <c r="AC24" i="16"/>
  <c r="AC23" i="16"/>
  <c r="AC26" i="16"/>
  <c r="AC19" i="16"/>
  <c r="AC30" i="16"/>
  <c r="AC13" i="16"/>
  <c r="AC18" i="16"/>
  <c r="AC16" i="16"/>
  <c r="AC12" i="16"/>
  <c r="AC25" i="16"/>
  <c r="AC15" i="16"/>
  <c r="AC14" i="16"/>
  <c r="AC27" i="16"/>
  <c r="AC22" i="16"/>
  <c r="AC29" i="16"/>
  <c r="AC17" i="16"/>
  <c r="AC10" i="16"/>
  <c r="AC11" i="16"/>
  <c r="AC20" i="16"/>
  <c r="I25" i="2" l="1"/>
  <c r="I24" i="2"/>
  <c r="I23" i="2"/>
  <c r="I22" i="2"/>
  <c r="I21" i="2"/>
  <c r="I20" i="2"/>
  <c r="I19" i="2"/>
  <c r="I18" i="2"/>
  <c r="I17" i="2"/>
  <c r="I16" i="2"/>
  <c r="I15" i="2"/>
  <c r="I14" i="2"/>
  <c r="I13" i="2"/>
  <c r="I12" i="2"/>
  <c r="I11" i="2"/>
  <c r="I10" i="2"/>
  <c r="I9" i="2"/>
  <c r="I8" i="2"/>
  <c r="I7" i="2"/>
  <c r="I6" i="2"/>
  <c r="I5" i="2"/>
  <c r="I4" i="2"/>
  <c r="I25" i="3"/>
  <c r="I24" i="3"/>
  <c r="I23" i="3"/>
  <c r="I22" i="3"/>
  <c r="I21" i="3"/>
  <c r="I20" i="3"/>
  <c r="I19" i="3"/>
  <c r="I18" i="3"/>
  <c r="I17" i="3"/>
  <c r="I16" i="3"/>
  <c r="I15" i="3"/>
  <c r="I14" i="3"/>
  <c r="I13" i="3"/>
  <c r="I12" i="3"/>
  <c r="I11" i="3"/>
  <c r="I10" i="3"/>
  <c r="I9" i="3"/>
  <c r="I8" i="3"/>
  <c r="I7" i="3"/>
  <c r="I6" i="3"/>
  <c r="I5" i="3"/>
  <c r="I4" i="3"/>
  <c r="I25" i="5"/>
  <c r="I24" i="5"/>
  <c r="I23" i="5"/>
  <c r="I22" i="5"/>
  <c r="I21" i="5"/>
  <c r="I20" i="5"/>
  <c r="I19" i="5"/>
  <c r="I18" i="5"/>
  <c r="I17" i="5"/>
  <c r="I16" i="5"/>
  <c r="I15" i="5"/>
  <c r="I14" i="5"/>
  <c r="I13" i="5"/>
  <c r="I12" i="5"/>
  <c r="I11" i="5"/>
  <c r="I10" i="5"/>
  <c r="I9" i="5"/>
  <c r="I8" i="5"/>
  <c r="I7" i="5"/>
  <c r="I6" i="5"/>
  <c r="I5" i="5"/>
  <c r="I4" i="5"/>
  <c r="I25" i="9"/>
  <c r="I24" i="9"/>
  <c r="I23" i="9"/>
  <c r="I22" i="9"/>
  <c r="I21" i="9"/>
  <c r="I20" i="9"/>
  <c r="I19" i="9"/>
  <c r="I18" i="9"/>
  <c r="I17" i="9"/>
  <c r="I16" i="9"/>
  <c r="I15" i="9"/>
  <c r="I14" i="9"/>
  <c r="I13" i="9"/>
  <c r="I12" i="9"/>
  <c r="I11" i="9"/>
  <c r="I10" i="9"/>
  <c r="I9" i="9"/>
  <c r="I8" i="9"/>
  <c r="I7" i="9"/>
  <c r="I6" i="9"/>
  <c r="I5" i="9"/>
  <c r="I4" i="9"/>
  <c r="I5" i="10"/>
  <c r="I6" i="10"/>
  <c r="I7" i="10"/>
  <c r="I8" i="10"/>
  <c r="I9" i="10"/>
  <c r="I10" i="10"/>
  <c r="I11" i="10"/>
  <c r="I12" i="10"/>
  <c r="I13" i="10"/>
  <c r="I14" i="10"/>
  <c r="I15" i="10"/>
  <c r="I16" i="10"/>
  <c r="I17" i="10"/>
  <c r="I18" i="10"/>
  <c r="I19" i="10"/>
  <c r="I20" i="10"/>
  <c r="I21" i="10"/>
  <c r="I22" i="10"/>
  <c r="I23" i="10"/>
  <c r="I24" i="10"/>
  <c r="I25" i="10"/>
  <c r="I4" i="10"/>
  <c r="A25" i="1" l="1"/>
  <c r="A26" i="1"/>
  <c r="A27" i="1"/>
  <c r="A28" i="1"/>
  <c r="A21" i="1"/>
  <c r="A22" i="1"/>
  <c r="A23" i="1"/>
  <c r="A24" i="1"/>
  <c r="A11" i="1"/>
  <c r="A12" i="1"/>
  <c r="A13" i="1"/>
  <c r="A14" i="1"/>
  <c r="A15" i="1"/>
  <c r="A16" i="1"/>
  <c r="A17" i="1"/>
  <c r="A18" i="1"/>
  <c r="A19" i="1"/>
  <c r="A20" i="1"/>
  <c r="J25" i="14"/>
  <c r="J24" i="14"/>
  <c r="J23" i="14"/>
  <c r="J22" i="14"/>
  <c r="J21" i="14"/>
  <c r="J20" i="14"/>
  <c r="J19" i="14"/>
  <c r="J18" i="14"/>
  <c r="J17" i="14"/>
  <c r="J16" i="14"/>
  <c r="J15" i="14"/>
  <c r="J14" i="14"/>
  <c r="J13" i="14"/>
  <c r="J12" i="14"/>
  <c r="J11" i="14"/>
  <c r="J10" i="14"/>
  <c r="J9" i="14"/>
  <c r="J8" i="14"/>
  <c r="J7" i="14"/>
  <c r="J6" i="14"/>
  <c r="J5" i="14"/>
  <c r="J4" i="14"/>
  <c r="J25" i="10"/>
  <c r="F28" i="1" s="1"/>
  <c r="J24" i="10"/>
  <c r="F27" i="1" s="1"/>
  <c r="J23" i="10"/>
  <c r="F26" i="1" s="1"/>
  <c r="J22" i="10"/>
  <c r="F25" i="1" s="1"/>
  <c r="J21" i="10"/>
  <c r="F24" i="1" s="1"/>
  <c r="J20" i="10"/>
  <c r="F23" i="1" s="1"/>
  <c r="J19" i="10"/>
  <c r="F22" i="1" s="1"/>
  <c r="J18" i="10"/>
  <c r="F21" i="1" s="1"/>
  <c r="J17" i="10"/>
  <c r="F20" i="1" s="1"/>
  <c r="J16" i="10"/>
  <c r="F19" i="1" s="1"/>
  <c r="J15" i="10"/>
  <c r="F18" i="1" s="1"/>
  <c r="J14" i="10"/>
  <c r="F17" i="1" s="1"/>
  <c r="J13" i="10"/>
  <c r="F16" i="1" s="1"/>
  <c r="J12" i="10"/>
  <c r="F15" i="1" s="1"/>
  <c r="J11" i="10"/>
  <c r="F14" i="1" s="1"/>
  <c r="J10" i="10"/>
  <c r="F13" i="1" s="1"/>
  <c r="J9" i="10"/>
  <c r="F12" i="1" s="1"/>
  <c r="J8" i="10"/>
  <c r="F11" i="1" s="1"/>
  <c r="J7" i="10"/>
  <c r="F10" i="1" s="1"/>
  <c r="J6" i="10"/>
  <c r="F9" i="1" s="1"/>
  <c r="J5" i="10"/>
  <c r="F8" i="1" s="1"/>
  <c r="J4" i="10"/>
  <c r="F7" i="1" s="1"/>
  <c r="J25" i="9"/>
  <c r="E28" i="1" s="1"/>
  <c r="J24" i="9"/>
  <c r="E27" i="1" s="1"/>
  <c r="J23" i="9"/>
  <c r="E26" i="1" s="1"/>
  <c r="J22" i="9"/>
  <c r="E25" i="1" s="1"/>
  <c r="J21" i="9"/>
  <c r="E24" i="1" s="1"/>
  <c r="J20" i="9"/>
  <c r="E23" i="1" s="1"/>
  <c r="J19" i="9"/>
  <c r="E22" i="1" s="1"/>
  <c r="J18" i="9"/>
  <c r="E21" i="1" s="1"/>
  <c r="J17" i="9"/>
  <c r="E20" i="1" s="1"/>
  <c r="J16" i="9"/>
  <c r="E19" i="1" s="1"/>
  <c r="J15" i="9"/>
  <c r="E18" i="1" s="1"/>
  <c r="J14" i="9"/>
  <c r="E17" i="1" s="1"/>
  <c r="J13" i="9"/>
  <c r="E16" i="1" s="1"/>
  <c r="J12" i="9"/>
  <c r="E15" i="1" s="1"/>
  <c r="J11" i="9"/>
  <c r="E14" i="1" s="1"/>
  <c r="J10" i="9"/>
  <c r="E13" i="1" s="1"/>
  <c r="J9" i="9"/>
  <c r="E12" i="1" s="1"/>
  <c r="J8" i="9"/>
  <c r="E11" i="1" s="1"/>
  <c r="J7" i="9"/>
  <c r="E10" i="1" s="1"/>
  <c r="J6" i="9"/>
  <c r="E9" i="1" s="1"/>
  <c r="J5" i="9"/>
  <c r="E8" i="1" s="1"/>
  <c r="J4" i="9"/>
  <c r="E7" i="1" s="1"/>
  <c r="J25" i="5"/>
  <c r="D28" i="1" s="1"/>
  <c r="J24" i="5"/>
  <c r="D27" i="1" s="1"/>
  <c r="J23" i="5"/>
  <c r="D26" i="1" s="1"/>
  <c r="J22" i="5"/>
  <c r="D25" i="1" s="1"/>
  <c r="J21" i="5"/>
  <c r="D24" i="1" s="1"/>
  <c r="J20" i="5"/>
  <c r="D23" i="1" s="1"/>
  <c r="J19" i="5"/>
  <c r="D22" i="1" s="1"/>
  <c r="J18" i="5"/>
  <c r="D21" i="1" s="1"/>
  <c r="J17" i="5"/>
  <c r="D20" i="1" s="1"/>
  <c r="J16" i="5"/>
  <c r="D19" i="1" s="1"/>
  <c r="J15" i="5"/>
  <c r="D18" i="1" s="1"/>
  <c r="J14" i="5"/>
  <c r="D17" i="1" s="1"/>
  <c r="J13" i="5"/>
  <c r="D16" i="1" s="1"/>
  <c r="J12" i="5"/>
  <c r="D15" i="1" s="1"/>
  <c r="J11" i="5"/>
  <c r="D14" i="1" s="1"/>
  <c r="J10" i="5"/>
  <c r="D13" i="1" s="1"/>
  <c r="J9" i="5"/>
  <c r="D12" i="1" s="1"/>
  <c r="J8" i="5"/>
  <c r="D11" i="1" s="1"/>
  <c r="J7" i="5"/>
  <c r="D10" i="1" s="1"/>
  <c r="J6" i="5"/>
  <c r="D9" i="1" s="1"/>
  <c r="J5" i="5"/>
  <c r="D8" i="1" s="1"/>
  <c r="J4" i="5"/>
  <c r="D7" i="1" s="1"/>
  <c r="J25" i="3"/>
  <c r="C28" i="1" s="1"/>
  <c r="J24" i="3"/>
  <c r="C27" i="1" s="1"/>
  <c r="J23" i="3"/>
  <c r="C26" i="1" s="1"/>
  <c r="J22" i="3"/>
  <c r="C25" i="1" s="1"/>
  <c r="J21" i="3"/>
  <c r="C24" i="1" s="1"/>
  <c r="J20" i="3"/>
  <c r="C23" i="1" s="1"/>
  <c r="J19" i="3"/>
  <c r="C22" i="1" s="1"/>
  <c r="J18" i="3"/>
  <c r="C21" i="1" s="1"/>
  <c r="J17" i="3"/>
  <c r="C20" i="1" s="1"/>
  <c r="J16" i="3"/>
  <c r="C19" i="1" s="1"/>
  <c r="J15" i="3"/>
  <c r="C18" i="1" s="1"/>
  <c r="J14" i="3"/>
  <c r="C17" i="1" s="1"/>
  <c r="J13" i="3"/>
  <c r="C16" i="1" s="1"/>
  <c r="J12" i="3"/>
  <c r="C15" i="1" s="1"/>
  <c r="J11" i="3"/>
  <c r="C14" i="1" s="1"/>
  <c r="J10" i="3"/>
  <c r="C13" i="1" s="1"/>
  <c r="J9" i="3"/>
  <c r="C12" i="1" s="1"/>
  <c r="J8" i="3"/>
  <c r="C11" i="1" s="1"/>
  <c r="J7" i="3"/>
  <c r="C10" i="1" s="1"/>
  <c r="J6" i="3"/>
  <c r="C9" i="1" s="1"/>
  <c r="J5" i="3"/>
  <c r="C8" i="1" s="1"/>
  <c r="J4" i="3"/>
  <c r="C7" i="1" s="1"/>
  <c r="J4" i="2"/>
  <c r="B7" i="1" s="1"/>
  <c r="J6" i="2"/>
  <c r="B9" i="1" s="1"/>
  <c r="J7" i="2"/>
  <c r="B10" i="1" s="1"/>
  <c r="J8" i="2"/>
  <c r="B11" i="1" s="1"/>
  <c r="J9" i="2"/>
  <c r="B12" i="1" s="1"/>
  <c r="J10" i="2"/>
  <c r="B13" i="1" s="1"/>
  <c r="J11" i="2"/>
  <c r="B14" i="1" s="1"/>
  <c r="J12" i="2"/>
  <c r="B15" i="1" s="1"/>
  <c r="J13" i="2"/>
  <c r="B16" i="1" s="1"/>
  <c r="J14" i="2"/>
  <c r="B17" i="1" s="1"/>
  <c r="J15" i="2"/>
  <c r="B18" i="1" s="1"/>
  <c r="J16" i="2"/>
  <c r="B19" i="1" s="1"/>
  <c r="J17" i="2"/>
  <c r="B20" i="1" s="1"/>
  <c r="J18" i="2"/>
  <c r="B21" i="1" s="1"/>
  <c r="J19" i="2"/>
  <c r="B22" i="1" s="1"/>
  <c r="J20" i="2"/>
  <c r="B23" i="1" s="1"/>
  <c r="J21" i="2"/>
  <c r="B24" i="1" s="1"/>
  <c r="J22" i="2"/>
  <c r="B25" i="1" s="1"/>
  <c r="J23" i="2"/>
  <c r="B26" i="1" s="1"/>
  <c r="J24" i="2"/>
  <c r="B27" i="1" s="1"/>
  <c r="J25" i="2"/>
  <c r="B28" i="1" s="1"/>
  <c r="J5" i="2"/>
  <c r="B8" i="1" s="1"/>
  <c r="J24" i="1" l="1"/>
  <c r="J16" i="1"/>
  <c r="J11" i="1"/>
  <c r="J7" i="1"/>
  <c r="J15" i="1"/>
  <c r="J19" i="1"/>
  <c r="J17" i="1"/>
  <c r="J26" i="1"/>
  <c r="J18" i="1"/>
  <c r="J10" i="1"/>
  <c r="J12" i="1"/>
  <c r="J27" i="1"/>
  <c r="J28" i="1"/>
  <c r="J23" i="1"/>
  <c r="J22" i="1"/>
  <c r="J14" i="1"/>
  <c r="J8" i="1"/>
  <c r="J25" i="1"/>
  <c r="J21" i="1"/>
  <c r="J13" i="1"/>
  <c r="J9" i="1"/>
  <c r="J20" i="1"/>
  <c r="K7" i="1"/>
  <c r="K11" i="1"/>
  <c r="L9" i="1"/>
  <c r="M7" i="1"/>
  <c r="M11" i="1"/>
  <c r="M15" i="1"/>
  <c r="N11" i="1"/>
  <c r="N19" i="1"/>
  <c r="N26" i="1"/>
  <c r="N20" i="1"/>
  <c r="N24" i="1"/>
  <c r="N28" i="1"/>
  <c r="N12" i="1"/>
  <c r="N8" i="1"/>
  <c r="N9" i="1"/>
  <c r="N13" i="1"/>
  <c r="N17" i="1"/>
  <c r="N21" i="1"/>
  <c r="N25" i="1"/>
  <c r="N7" i="1"/>
  <c r="N23" i="1"/>
  <c r="N27" i="1"/>
  <c r="N10" i="1"/>
  <c r="N16" i="1"/>
  <c r="N14" i="1"/>
  <c r="N18" i="1"/>
  <c r="N22" i="1"/>
  <c r="N15" i="1"/>
  <c r="M23" i="1"/>
  <c r="M16" i="1"/>
  <c r="M20" i="1"/>
  <c r="M24" i="1"/>
  <c r="M28" i="1"/>
  <c r="M26" i="1"/>
  <c r="M21" i="1"/>
  <c r="M12" i="1"/>
  <c r="M27" i="1"/>
  <c r="M8" i="1"/>
  <c r="M13" i="1"/>
  <c r="M17" i="1"/>
  <c r="M25" i="1"/>
  <c r="M19" i="1"/>
  <c r="M10" i="1"/>
  <c r="M14" i="1"/>
  <c r="M18" i="1"/>
  <c r="M22" i="1"/>
  <c r="M9" i="1"/>
  <c r="L26" i="1"/>
  <c r="L27" i="1"/>
  <c r="L12" i="1"/>
  <c r="L13" i="1"/>
  <c r="L25" i="1"/>
  <c r="L19" i="1"/>
  <c r="L18" i="1"/>
  <c r="L22" i="1"/>
  <c r="L23" i="1"/>
  <c r="L15" i="1"/>
  <c r="L14" i="1"/>
  <c r="L11" i="1"/>
  <c r="L17" i="1"/>
  <c r="L21" i="1"/>
  <c r="L28" i="1"/>
  <c r="L10" i="1"/>
  <c r="L8" i="1"/>
  <c r="L16" i="1"/>
  <c r="L20" i="1"/>
  <c r="L24" i="1"/>
  <c r="L7" i="1"/>
  <c r="K19" i="1"/>
  <c r="K27" i="1"/>
  <c r="K16" i="1"/>
  <c r="K28" i="1"/>
  <c r="K12" i="1"/>
  <c r="K23" i="1"/>
  <c r="K17" i="1"/>
  <c r="K21" i="1"/>
  <c r="K25" i="1"/>
  <c r="K24" i="1"/>
  <c r="K8" i="1"/>
  <c r="K15" i="1"/>
  <c r="K9" i="1"/>
  <c r="K13" i="1"/>
  <c r="K10" i="1"/>
  <c r="K14" i="1"/>
  <c r="K18" i="1"/>
  <c r="K22" i="1"/>
  <c r="K26" i="1"/>
  <c r="K20" i="1"/>
  <c r="G21" i="1"/>
  <c r="G28" i="1"/>
  <c r="G24" i="1"/>
  <c r="G20" i="1"/>
  <c r="G16" i="1"/>
  <c r="G12" i="1"/>
  <c r="G8" i="1"/>
  <c r="G17" i="1"/>
  <c r="G13" i="1"/>
  <c r="G9" i="1"/>
  <c r="G25" i="1"/>
  <c r="G27" i="1"/>
  <c r="G26" i="1"/>
  <c r="G23" i="1"/>
  <c r="G22" i="1"/>
  <c r="G19" i="1"/>
  <c r="G18" i="1"/>
  <c r="G15" i="1"/>
  <c r="G14" i="1"/>
  <c r="G11" i="1"/>
  <c r="G10" i="1"/>
  <c r="K6" i="1"/>
  <c r="L6" i="1"/>
  <c r="M6" i="1"/>
  <c r="N6" i="1"/>
  <c r="J6" i="1"/>
  <c r="O8" i="1" l="1"/>
  <c r="O12" i="1"/>
  <c r="O19" i="1"/>
  <c r="O10" i="1"/>
  <c r="O11" i="1"/>
  <c r="O16" i="1"/>
  <c r="O27" i="1"/>
  <c r="O13" i="1"/>
  <c r="O25" i="1"/>
  <c r="O9" i="1"/>
  <c r="O21" i="1"/>
  <c r="O23" i="1"/>
  <c r="O15" i="1"/>
  <c r="O28" i="1"/>
  <c r="O26" i="1"/>
  <c r="O18" i="1"/>
  <c r="O20" i="1"/>
  <c r="O14" i="1"/>
  <c r="O17" i="1"/>
  <c r="O24" i="1"/>
  <c r="O22" i="1"/>
  <c r="G7" i="1" l="1"/>
  <c r="A8" i="1" l="1"/>
  <c r="A9" i="1"/>
  <c r="A10" i="1"/>
  <c r="A7" i="1"/>
  <c r="O7" i="1" l="1"/>
  <c r="P26" i="1" l="1"/>
  <c r="P11" i="1"/>
  <c r="P23" i="1"/>
  <c r="P22" i="1"/>
  <c r="P17" i="1"/>
  <c r="P14" i="1"/>
  <c r="P9" i="1"/>
  <c r="P25" i="1"/>
  <c r="P10" i="1"/>
  <c r="P24" i="1"/>
  <c r="P12" i="1"/>
  <c r="P19" i="1"/>
  <c r="P18" i="1"/>
  <c r="P7" i="1"/>
  <c r="P8" i="1"/>
  <c r="P20" i="1"/>
  <c r="P15" i="1"/>
  <c r="P16" i="1"/>
  <c r="P27" i="1"/>
  <c r="P28" i="1"/>
  <c r="P13" i="1"/>
  <c r="P21" i="1"/>
</calcChain>
</file>

<file path=xl/comments1.xml><?xml version="1.0" encoding="utf-8"?>
<comments xmlns="http://schemas.openxmlformats.org/spreadsheetml/2006/main">
  <authors>
    <author>Jamil, Hasan</author>
  </authors>
  <commentList>
    <comment ref="B10" authorId="0" shapeId="0">
      <text>
        <r>
          <rPr>
            <b/>
            <sz val="9"/>
            <color indexed="81"/>
            <rFont val="Tahoma"/>
            <family val="2"/>
          </rPr>
          <t xml:space="preserve">Definition:
</t>
        </r>
        <r>
          <rPr>
            <sz val="9"/>
            <color indexed="81"/>
            <rFont val="Tahoma"/>
            <family val="2"/>
          </rPr>
          <t xml:space="preserve">What is a Coefficient? The coefficient, also referred to as the “multiplier “or “factor”, is the markup or markdown (discount) applied to the base IDIQ price to arrive at the contractor’s price. Examples: 1). A coefficient of 1.08 means the contractor will perform line items in the unit price book for an 8% markup. 2). A coefficient of .97 means the contractor will perform line items for a 3% discount. The coefficient is considered “fully loaded” and includes all costs including general conditions, overhead and profit. 
</t>
        </r>
      </text>
    </comment>
    <comment ref="V10" authorId="0" shapeId="0">
      <text>
        <r>
          <rPr>
            <b/>
            <sz val="9"/>
            <color indexed="81"/>
            <rFont val="Tahoma"/>
            <family val="2"/>
          </rPr>
          <t>NOTE:</t>
        </r>
        <r>
          <rPr>
            <sz val="9"/>
            <color indexed="81"/>
            <rFont val="Tahoma"/>
            <family val="2"/>
          </rPr>
          <t xml:space="preserve">
Purchasing recommends formula be used due to the cost difference between the highest and lowest bidder.  The vendor amount being evaluated be divided by the lowest bidder and then multipled by the highest score (30%).  The lowest bidder will receive the full 30 percent (Highest Score).
</t>
        </r>
      </text>
    </comment>
    <comment ref="V36" authorId="0" shapeId="0">
      <text>
        <r>
          <rPr>
            <b/>
            <sz val="9"/>
            <color indexed="81"/>
            <rFont val="Tahoma"/>
            <family val="2"/>
          </rPr>
          <t>NOTE:</t>
        </r>
        <r>
          <rPr>
            <sz val="9"/>
            <color indexed="81"/>
            <rFont val="Tahoma"/>
            <family val="2"/>
          </rPr>
          <t xml:space="preserve">
Purchasing recommends formula be used due to the cost difference between the highest and lowest bidder.  The vendor amount being evaluated be divided by the lowest bidder and then multipled by the highest score (30%).  The lowest bidder will receive the full 30 percent (Highest Score).
</t>
        </r>
      </text>
    </comment>
    <comment ref="B64" authorId="0" shapeId="0">
      <text>
        <r>
          <rPr>
            <b/>
            <sz val="9"/>
            <color indexed="81"/>
            <rFont val="Tahoma"/>
            <family val="2"/>
          </rPr>
          <t xml:space="preserve">Definition:
</t>
        </r>
        <r>
          <rPr>
            <sz val="9"/>
            <color indexed="81"/>
            <rFont val="Tahoma"/>
            <family val="2"/>
          </rPr>
          <t xml:space="preserve">What is a Coefficient? The coefficient, also referred to as the “multiplier “or “factor”, is the markup or markdown (discount) applied to the base IDIQ price to arrive at the contractor’s price. Examples: 1). A coefficient of 1.08 means the contractor will perform line items in the unit price book for an 8% markup. 2). A coefficient of .97 means the contractor will perform line items for a 3% discount. The coefficient is considered “fully loaded” and includes all costs including general conditions, overhead and profit. 
</t>
        </r>
      </text>
    </comment>
  </commentList>
</comments>
</file>

<file path=xl/comments2.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<sst xmlns="http://schemas.openxmlformats.org/spreadsheetml/2006/main" count="459" uniqueCount="89">
  <si>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</si>
  <si>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</si>
  <si>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</si>
  <si>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</si>
  <si>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</si>
  <si>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</si>
  <si>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</si>
  <si>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</si>
  <si>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</si>
  <si>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</si>
  <si>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</si>
  <si>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</si>
  <si>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</si>
  <si>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A Status</t>
  </si>
  <si>
    <t>Vaughn</t>
  </si>
  <si>
    <t>Rank of Average</t>
  </si>
  <si>
    <t>Rank</t>
  </si>
  <si>
    <t>Average Total Score</t>
  </si>
  <si>
    <t xml:space="preserve">Bidders </t>
  </si>
  <si>
    <t>Lowest cost</t>
  </si>
  <si>
    <t>Score</t>
  </si>
  <si>
    <t>Points</t>
  </si>
  <si>
    <t>Technical</t>
  </si>
  <si>
    <t>RATIO FORMULA:  Points x (Lowest Cost / Bidders Amount)</t>
  </si>
  <si>
    <t>Avg of comm rank per vendor</t>
  </si>
  <si>
    <t>Total</t>
  </si>
  <si>
    <t>Brown &amp; Root</t>
  </si>
  <si>
    <t>DAVACO</t>
  </si>
  <si>
    <t>Dunhill</t>
  </si>
  <si>
    <t>ERC</t>
  </si>
  <si>
    <t>Facilities Sources</t>
  </si>
  <si>
    <t>FMG</t>
  </si>
  <si>
    <t>Gutier</t>
  </si>
  <si>
    <t>Horizon</t>
  </si>
  <si>
    <t>JLA</t>
  </si>
  <si>
    <t>JR Thomas Group</t>
  </si>
  <si>
    <t>LMC Corp</t>
  </si>
  <si>
    <t>METCO</t>
  </si>
  <si>
    <t>Nash</t>
  </si>
  <si>
    <t>Noble</t>
  </si>
  <si>
    <t>Skanska</t>
  </si>
  <si>
    <t>Skyler</t>
  </si>
  <si>
    <t>SLI Group</t>
  </si>
  <si>
    <t>Trevino Group</t>
  </si>
  <si>
    <t>Turner</t>
  </si>
  <si>
    <t>Westco Ventures</t>
  </si>
  <si>
    <t>Price Calculation: RFP730-20123 JOC Services</t>
  </si>
  <si>
    <t>Summary for UH, UHD, UHCL</t>
  </si>
  <si>
    <t>Years 1 &amp; 2 (24 mths)</t>
  </si>
  <si>
    <t>Year 3 (12 mths)</t>
  </si>
  <si>
    <t>Year 4 (12 mths)</t>
  </si>
  <si>
    <t>Year 5 (12 mths)</t>
  </si>
  <si>
    <t>Normal</t>
  </si>
  <si>
    <t>Non-Normal</t>
  </si>
  <si>
    <t>NPPI</t>
  </si>
  <si>
    <t>Y1&amp;2 Total</t>
  </si>
  <si>
    <t>Y3 Total</t>
  </si>
  <si>
    <t>Y4 Total</t>
  </si>
  <si>
    <t>Y5 Total</t>
  </si>
  <si>
    <t>Tabulated Total Entire Contract Term</t>
  </si>
  <si>
    <t>Final Score</t>
  </si>
  <si>
    <t>Coeff Multr</t>
  </si>
  <si>
    <t>Tab Amnt</t>
  </si>
  <si>
    <t>Summary for UHV</t>
  </si>
  <si>
    <t>RFP730-20123 JOC Services</t>
  </si>
  <si>
    <t>University of Houston Evaluation Matrix $1 Million+</t>
  </si>
  <si>
    <t>Name</t>
  </si>
  <si>
    <t>Evaluation Due Date</t>
  </si>
  <si>
    <t>11/17/2020 @ 12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</si>
  <si>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</si>
  <si>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</si>
  <si>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</si>
  <si>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</si>
  <si>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</si>
  <si>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</si>
  <si>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</si>
  <si>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</si>
  <si>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</si>
  <si>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</si>
  <si>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Respondent’s Pricing and Delivery Proposal
UH, UHD, UHCL: 22.5 points; UHV: 7.5 points = 30
**ONLY PURCHASING WILL EVALUATE** </t>
  </si>
  <si>
    <t>Respondent Qualifications</t>
  </si>
  <si>
    <t>Job Order Contracting Qualifications</t>
  </si>
  <si>
    <t>Management Approach</t>
  </si>
  <si>
    <t>Safety Record Supported by Accurate and Verifiable Data</t>
  </si>
  <si>
    <t xml:space="preserve">Respondent’s Past HUB/MBE/WBE Goal Attainment and Quality of Procedures for UHS HUB Goal Attainment on this RFP
**ONLY PURCHASING WILL EVALUATE** </t>
  </si>
  <si>
    <t>Points (1-5)</t>
  </si>
  <si>
    <t xml:space="preserve">Committee Members: </t>
  </si>
  <si>
    <t>HUB:</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</si>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</sst>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00"/>
    <numFmt numFmtId="167" formatCode="[$-F800]dddd\,\ mmmm\ dd\,\ yyyy"/>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2"/>
      <color theme="1"/>
      <name val="Arial"/>
      <family val="2"/>
    </font>
    <font>
      <sz val="11"/>
      <color rgb="FFFF0000"/>
      <name val="Calibri"/>
      <family val="2"/>
      <scheme val="minor"/>
    </font>
    <font>
      <b/>
      <sz val="11"/>
      <color theme="1"/>
      <name val="Calibri"/>
      <family val="2"/>
      <scheme val="minor"/>
    </font>
    <font>
      <b/>
      <sz val="18"/>
      <color theme="1"/>
      <name val="Calibri"/>
      <family val="2"/>
      <scheme val="minor"/>
    </font>
    <font>
      <sz val="9"/>
      <color indexed="81"/>
      <name val="Tahoma"/>
      <family val="2"/>
    </font>
    <font>
      <b/>
      <sz val="9"/>
      <color indexed="81"/>
      <name val="Tahoma"/>
      <family val="2"/>
    </font>
    <font>
      <b/>
      <sz val="16"/>
      <color theme="1"/>
      <name val="Calibri"/>
      <family val="2"/>
      <scheme val="minor"/>
    </font>
    <font>
      <sz val="11"/>
      <name val="Calibri"/>
      <family val="2"/>
      <scheme val="minor"/>
    </font>
    <font>
      <b/>
      <sz val="11"/>
      <name val="Calibri"/>
      <family val="2"/>
      <scheme val="minor"/>
    </font>
    <font>
      <b/>
      <sz val="12"/>
      <color theme="1"/>
      <name val="Calibri"/>
      <family val="2"/>
      <scheme val="minor"/>
    </font>
    <font>
      <sz val="12"/>
      <color theme="6" tint="-0.499984740745262"/>
      <name val="Arial"/>
      <family val="2"/>
    </font>
    <font>
      <sz val="12"/>
      <color rgb="FFC0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sz val="8"/>
      <name val="Arial"/>
      <family val="2"/>
    </font>
    <font>
      <b/>
      <sz val="8"/>
      <name val="Arial"/>
      <family val="2"/>
    </font>
    <font>
      <b/>
      <sz val="9"/>
      <color rgb="FF000000"/>
      <name val="Arial"/>
      <family val="2"/>
    </font>
    <font>
      <u/>
      <sz val="9"/>
      <color theme="10"/>
      <name val="Arial"/>
      <family val="2"/>
    </font>
    <font>
      <b/>
      <sz val="9"/>
      <name val="Arial"/>
      <family val="2"/>
    </font>
    <font>
      <b/>
      <sz val="10"/>
      <color indexed="81"/>
      <name val="Tahoma"/>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99FF"/>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34998626667073579"/>
        <bgColor indexed="64"/>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ck">
        <color indexed="64"/>
      </top>
      <bottom/>
      <diagonal/>
    </border>
    <border>
      <left/>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s>
  <cellStyleXfs count="117">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46" fillId="27" borderId="0" applyNumberFormat="0" applyBorder="0" applyAlignment="0" applyProtection="0"/>
    <xf numFmtId="0" fontId="7" fillId="0" borderId="0"/>
    <xf numFmtId="0" fontId="7" fillId="0" borderId="0"/>
    <xf numFmtId="0" fontId="6" fillId="0" borderId="0"/>
    <xf numFmtId="0" fontId="6" fillId="0" borderId="0"/>
    <xf numFmtId="0" fontId="5" fillId="0" borderId="0"/>
    <xf numFmtId="43" fontId="2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60" fillId="0" borderId="0" applyNumberFormat="0" applyFill="0" applyBorder="0" applyAlignment="0" applyProtection="0"/>
  </cellStyleXfs>
  <cellXfs count="170">
    <xf numFmtId="0" fontId="0" fillId="0" borderId="0" xfId="0"/>
    <xf numFmtId="0" fontId="0" fillId="0" borderId="0" xfId="0" applyBorder="1"/>
    <xf numFmtId="0" fontId="18" fillId="0" borderId="0" xfId="0" applyFont="1" applyBorder="1" applyAlignment="1"/>
    <xf numFmtId="0" fontId="0" fillId="0" borderId="0" xfId="0" applyBorder="1"/>
    <xf numFmtId="0" fontId="18" fillId="0" borderId="0" xfId="0" applyFont="1" applyBorder="1" applyAlignment="1"/>
    <xf numFmtId="0" fontId="0" fillId="0" borderId="0" xfId="0"/>
    <xf numFmtId="0" fontId="20" fillId="0" borderId="0" xfId="0" applyFont="1"/>
    <xf numFmtId="0" fontId="0" fillId="0" borderId="0" xfId="0"/>
    <xf numFmtId="0" fontId="18" fillId="0" borderId="0" xfId="0" applyFont="1" applyBorder="1" applyAlignment="1">
      <alignment horizontal="left"/>
    </xf>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9" fillId="26" borderId="0" xfId="0" applyFont="1" applyFill="1"/>
    <xf numFmtId="0" fontId="41" fillId="26" borderId="0" xfId="0" applyFont="1" applyFill="1" applyBorder="1"/>
    <xf numFmtId="0" fontId="18" fillId="26" borderId="0" xfId="0" applyFont="1" applyFill="1"/>
    <xf numFmtId="0" fontId="18" fillId="26" borderId="0" xfId="0" applyFont="1" applyFill="1" applyBorder="1" applyAlignment="1">
      <alignment horizontal="left" vertical="center"/>
    </xf>
    <xf numFmtId="0" fontId="18" fillId="26" borderId="0" xfId="0" applyFont="1" applyFill="1" applyBorder="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right"/>
    </xf>
    <xf numFmtId="0" fontId="19" fillId="26" borderId="11" xfId="0" applyFont="1" applyFill="1" applyBorder="1" applyAlignment="1">
      <alignment horizontal="left"/>
    </xf>
    <xf numFmtId="0" fontId="39" fillId="25" borderId="13" xfId="0" applyFont="1" applyFill="1" applyBorder="1" applyAlignment="1">
      <alignment horizontal="right" textRotation="90" wrapText="1"/>
    </xf>
    <xf numFmtId="0" fontId="40" fillId="26" borderId="0" xfId="0" applyFont="1" applyFill="1" applyAlignment="1">
      <alignment horizontal="right"/>
    </xf>
    <xf numFmtId="0" fontId="19" fillId="26" borderId="11" xfId="0" applyFont="1" applyFill="1" applyBorder="1"/>
    <xf numFmtId="0" fontId="18" fillId="26" borderId="13" xfId="0" applyFont="1" applyFill="1" applyBorder="1" applyAlignment="1">
      <alignment horizontal="right" textRotation="90" wrapText="1"/>
    </xf>
    <xf numFmtId="4" fontId="19" fillId="26" borderId="12" xfId="0" applyNumberFormat="1" applyFont="1" applyFill="1" applyBorder="1" applyAlignment="1">
      <alignment horizontal="right"/>
    </xf>
    <xf numFmtId="0" fontId="19" fillId="26" borderId="12" xfId="0" applyFont="1" applyFill="1" applyBorder="1" applyAlignment="1">
      <alignment horizontal="right"/>
    </xf>
    <xf numFmtId="2" fontId="19" fillId="26" borderId="11" xfId="0" applyNumberFormat="1" applyFont="1" applyFill="1" applyBorder="1"/>
    <xf numFmtId="0" fontId="47" fillId="0" borderId="12" xfId="101" applyFont="1" applyFill="1" applyBorder="1" applyAlignment="1">
      <alignment horizontal="right"/>
    </xf>
    <xf numFmtId="0" fontId="20" fillId="0" borderId="0" xfId="98" applyFont="1"/>
    <xf numFmtId="0" fontId="43" fillId="0" borderId="10" xfId="110" applyFont="1" applyBorder="1" applyAlignment="1">
      <alignment horizontal="right"/>
    </xf>
    <xf numFmtId="0" fontId="45" fillId="0" borderId="10" xfId="110" applyFont="1" applyFill="1" applyBorder="1" applyAlignment="1">
      <alignment horizontal="right"/>
    </xf>
    <xf numFmtId="0" fontId="44" fillId="0" borderId="0" xfId="98" applyFont="1" applyFill="1" applyBorder="1"/>
    <xf numFmtId="0" fontId="54" fillId="29" borderId="17" xfId="98" applyFont="1" applyFill="1" applyBorder="1" applyAlignment="1"/>
    <xf numFmtId="0" fontId="54" fillId="26" borderId="0" xfId="2" applyNumberFormat="1" applyFont="1" applyFill="1" applyBorder="1" applyAlignment="1">
      <alignment horizontal="right"/>
    </xf>
    <xf numFmtId="0" fontId="54" fillId="26" borderId="0" xfId="98" applyFont="1" applyFill="1" applyBorder="1" applyAlignment="1">
      <alignment vertical="center"/>
    </xf>
    <xf numFmtId="0" fontId="54" fillId="29" borderId="0" xfId="2" applyNumberFormat="1" applyFont="1" applyFill="1" applyBorder="1" applyAlignment="1">
      <alignment horizontal="right"/>
    </xf>
    <xf numFmtId="164" fontId="49" fillId="25" borderId="14" xfId="107" applyNumberFormat="1" applyFont="1" applyFill="1" applyBorder="1" applyAlignment="1">
      <alignment horizontal="right" vertical="center" wrapText="1"/>
    </xf>
    <xf numFmtId="0" fontId="54" fillId="0" borderId="0" xfId="98" applyFont="1" applyFill="1" applyBorder="1" applyAlignment="1"/>
    <xf numFmtId="0" fontId="2" fillId="25" borderId="16" xfId="113" applyFont="1" applyFill="1" applyBorder="1" applyAlignment="1">
      <alignment horizontal="right"/>
    </xf>
    <xf numFmtId="0" fontId="54" fillId="26" borderId="21" xfId="98" applyFont="1" applyFill="1" applyBorder="1" applyAlignment="1"/>
    <xf numFmtId="0" fontId="53" fillId="26" borderId="0" xfId="113" applyFont="1" applyFill="1" applyAlignment="1">
      <alignment horizontal="left"/>
    </xf>
    <xf numFmtId="0" fontId="2" fillId="29" borderId="0" xfId="113" applyFont="1" applyFill="1"/>
    <xf numFmtId="0" fontId="54" fillId="26" borderId="16" xfId="98" applyFont="1" applyFill="1" applyBorder="1" applyAlignment="1"/>
    <xf numFmtId="164" fontId="49" fillId="26" borderId="14" xfId="107" applyNumberFormat="1" applyFont="1" applyFill="1" applyBorder="1" applyAlignment="1">
      <alignment horizontal="left" vertical="center" wrapText="1"/>
    </xf>
    <xf numFmtId="165" fontId="54" fillId="26" borderId="0" xfId="1" applyNumberFormat="1" applyFont="1" applyFill="1" applyBorder="1" applyAlignment="1">
      <alignment vertical="center"/>
    </xf>
    <xf numFmtId="164" fontId="49" fillId="26" borderId="18" xfId="107" applyNumberFormat="1" applyFont="1" applyFill="1" applyBorder="1" applyAlignment="1">
      <alignment horizontal="left" vertical="center" wrapText="1"/>
    </xf>
    <xf numFmtId="0" fontId="53" fillId="29" borderId="0" xfId="113" applyFont="1" applyFill="1" applyAlignment="1">
      <alignment horizontal="left"/>
    </xf>
    <xf numFmtId="0" fontId="54" fillId="26" borderId="17" xfId="98" applyFont="1" applyFill="1" applyBorder="1" applyAlignment="1"/>
    <xf numFmtId="0" fontId="54" fillId="29" borderId="22" xfId="98" applyFont="1" applyFill="1" applyBorder="1" applyAlignment="1"/>
    <xf numFmtId="44" fontId="54" fillId="26" borderId="0" xfId="1" applyFont="1" applyFill="1" applyBorder="1" applyAlignment="1">
      <alignment vertical="center"/>
    </xf>
    <xf numFmtId="0" fontId="49" fillId="28" borderId="0" xfId="113" applyFont="1" applyFill="1" applyAlignment="1">
      <alignment horizontal="right"/>
    </xf>
    <xf numFmtId="0" fontId="54" fillId="29" borderId="16" xfId="98" applyFont="1" applyFill="1" applyBorder="1" applyAlignment="1"/>
    <xf numFmtId="0" fontId="54" fillId="0" borderId="22" xfId="98" applyFont="1" applyFill="1" applyBorder="1" applyAlignment="1"/>
    <xf numFmtId="9" fontId="0" fillId="25" borderId="16" xfId="114" applyFont="1" applyFill="1" applyBorder="1" applyAlignment="1">
      <alignment horizontal="right"/>
    </xf>
    <xf numFmtId="0" fontId="55" fillId="29" borderId="23" xfId="98" applyFont="1" applyFill="1" applyBorder="1" applyAlignment="1"/>
    <xf numFmtId="0" fontId="53" fillId="25" borderId="0" xfId="113" applyFont="1" applyFill="1" applyAlignment="1"/>
    <xf numFmtId="0" fontId="54" fillId="0" borderId="21" xfId="98" applyFont="1" applyFill="1" applyBorder="1" applyAlignment="1"/>
    <xf numFmtId="0" fontId="54" fillId="26" borderId="0" xfId="98" applyFont="1" applyFill="1" applyBorder="1" applyAlignment="1"/>
    <xf numFmtId="164" fontId="49" fillId="26" borderId="19" xfId="107" applyNumberFormat="1" applyFont="1" applyFill="1" applyBorder="1" applyAlignment="1">
      <alignment horizontal="left" vertical="center" wrapText="1"/>
    </xf>
    <xf numFmtId="0" fontId="2" fillId="25" borderId="17" xfId="113" applyFont="1" applyFill="1" applyBorder="1" applyAlignment="1">
      <alignment horizontal="right"/>
    </xf>
    <xf numFmtId="0" fontId="55" fillId="25" borderId="0" xfId="98" applyFont="1" applyFill="1" applyBorder="1" applyAlignment="1">
      <alignment vertical="center"/>
    </xf>
    <xf numFmtId="0" fontId="48" fillId="29" borderId="20" xfId="113" applyFont="1" applyFill="1" applyBorder="1" applyAlignment="1">
      <alignment horizontal="right"/>
    </xf>
    <xf numFmtId="0" fontId="2" fillId="26" borderId="0" xfId="113" applyFont="1" applyFill="1"/>
    <xf numFmtId="0" fontId="55" fillId="26" borderId="23" xfId="98" applyFont="1" applyFill="1" applyBorder="1" applyAlignment="1"/>
    <xf numFmtId="0" fontId="2" fillId="26" borderId="0" xfId="113" applyFont="1" applyFill="1" applyBorder="1"/>
    <xf numFmtId="0" fontId="2" fillId="28" borderId="0" xfId="113" applyFont="1" applyFill="1"/>
    <xf numFmtId="0" fontId="49" fillId="24" borderId="0" xfId="113" applyFont="1" applyFill="1" applyBorder="1" applyAlignment="1">
      <alignment wrapText="1"/>
    </xf>
    <xf numFmtId="0" fontId="54" fillId="24" borderId="0" xfId="98" applyFont="1" applyFill="1" applyBorder="1" applyAlignment="1">
      <alignment vertical="center"/>
    </xf>
    <xf numFmtId="0" fontId="54" fillId="29" borderId="0" xfId="98" applyFont="1" applyFill="1" applyBorder="1" applyAlignment="1"/>
    <xf numFmtId="0" fontId="55" fillId="26" borderId="0" xfId="98" applyFont="1" applyFill="1" applyBorder="1" applyAlignment="1">
      <alignment vertical="center"/>
    </xf>
    <xf numFmtId="0" fontId="55" fillId="0" borderId="0" xfId="98" applyFont="1" applyFill="1" applyBorder="1" applyAlignment="1"/>
    <xf numFmtId="0" fontId="54" fillId="29" borderId="21" xfId="98" applyFont="1" applyFill="1" applyBorder="1" applyAlignment="1"/>
    <xf numFmtId="164" fontId="49" fillId="25" borderId="14" xfId="107" applyNumberFormat="1" applyFont="1" applyFill="1" applyBorder="1" applyAlignment="1">
      <alignment horizontal="left" vertical="center" wrapText="1"/>
    </xf>
    <xf numFmtId="0" fontId="54" fillId="0" borderId="16" xfId="98" applyFont="1" applyFill="1" applyBorder="1" applyAlignment="1"/>
    <xf numFmtId="0" fontId="49" fillId="26" borderId="0" xfId="113" applyFont="1" applyFill="1" applyBorder="1" applyAlignment="1">
      <alignment horizontal="center"/>
    </xf>
    <xf numFmtId="0" fontId="2" fillId="26" borderId="21" xfId="113" applyFont="1" applyFill="1" applyBorder="1" applyAlignment="1">
      <alignment horizontal="right"/>
    </xf>
    <xf numFmtId="0" fontId="54" fillId="26" borderId="0" xfId="2" applyFont="1" applyFill="1" applyBorder="1" applyAlignment="1">
      <alignment horizontal="right"/>
    </xf>
    <xf numFmtId="0" fontId="2" fillId="29" borderId="21" xfId="113" applyFont="1" applyFill="1" applyBorder="1" applyAlignment="1">
      <alignment horizontal="right"/>
    </xf>
    <xf numFmtId="0" fontId="48" fillId="0" borderId="20" xfId="113" applyFont="1" applyFill="1" applyBorder="1" applyAlignment="1">
      <alignment horizontal="right"/>
    </xf>
    <xf numFmtId="166" fontId="55" fillId="0" borderId="23" xfId="98" applyNumberFormat="1" applyFont="1" applyFill="1" applyBorder="1" applyAlignment="1"/>
    <xf numFmtId="9" fontId="0" fillId="25" borderId="0" xfId="114" applyFont="1" applyFill="1" applyBorder="1" applyAlignment="1">
      <alignment horizontal="right"/>
    </xf>
    <xf numFmtId="0" fontId="56" fillId="24" borderId="0" xfId="113" applyFont="1" applyFill="1" applyBorder="1" applyAlignment="1">
      <alignment horizontal="left"/>
    </xf>
    <xf numFmtId="0" fontId="55" fillId="26" borderId="0" xfId="98" applyFont="1" applyFill="1" applyBorder="1" applyAlignment="1"/>
    <xf numFmtId="0" fontId="55" fillId="29" borderId="0" xfId="98" applyFont="1" applyFill="1" applyBorder="1" applyAlignment="1"/>
    <xf numFmtId="165" fontId="54" fillId="29" borderId="0" xfId="1" applyNumberFormat="1" applyFont="1" applyFill="1" applyBorder="1" applyAlignment="1">
      <alignment vertical="center"/>
    </xf>
    <xf numFmtId="166" fontId="54" fillId="26" borderId="21" xfId="98" applyNumberFormat="1" applyFont="1" applyFill="1" applyBorder="1" applyAlignment="1"/>
    <xf numFmtId="0" fontId="54" fillId="25" borderId="0" xfId="98" applyFont="1" applyFill="1" applyBorder="1" applyAlignment="1">
      <alignment vertical="center"/>
    </xf>
    <xf numFmtId="44" fontId="54" fillId="29" borderId="0" xfId="1" applyFont="1" applyFill="1" applyBorder="1" applyAlignment="1">
      <alignment vertical="center"/>
    </xf>
    <xf numFmtId="0" fontId="54" fillId="26" borderId="22" xfId="98" applyFont="1" applyFill="1" applyBorder="1" applyAlignment="1"/>
    <xf numFmtId="0" fontId="54" fillId="0" borderId="17" xfId="98" applyFont="1" applyFill="1" applyBorder="1" applyAlignment="1"/>
    <xf numFmtId="166" fontId="54" fillId="26" borderId="22" xfId="98" applyNumberFormat="1" applyFont="1" applyFill="1" applyBorder="1" applyAlignment="1"/>
    <xf numFmtId="0" fontId="2" fillId="25" borderId="0" xfId="113" applyFont="1" applyFill="1" applyBorder="1" applyAlignment="1">
      <alignment horizontal="right"/>
    </xf>
    <xf numFmtId="0" fontId="54" fillId="29" borderId="0" xfId="2" applyFont="1" applyFill="1" applyBorder="1" applyAlignment="1">
      <alignment horizontal="right"/>
    </xf>
    <xf numFmtId="0" fontId="48" fillId="26" borderId="20" xfId="113" applyFont="1" applyFill="1" applyBorder="1" applyAlignment="1">
      <alignment horizontal="right"/>
    </xf>
    <xf numFmtId="0" fontId="20" fillId="0" borderId="0" xfId="98" applyFont="1"/>
    <xf numFmtId="9" fontId="49" fillId="25" borderId="17" xfId="114" applyFont="1" applyFill="1" applyBorder="1" applyAlignment="1">
      <alignment horizontal="right"/>
    </xf>
    <xf numFmtId="0" fontId="55" fillId="0" borderId="23" xfId="98" applyFont="1" applyFill="1" applyBorder="1" applyAlignment="1"/>
    <xf numFmtId="0" fontId="20" fillId="0" borderId="0" xfId="98" applyFont="1"/>
    <xf numFmtId="0" fontId="20" fillId="0" borderId="0" xfId="98" applyFont="1"/>
    <xf numFmtId="0" fontId="20" fillId="0" borderId="0" xfId="98" applyFont="1"/>
    <xf numFmtId="0" fontId="20" fillId="0" borderId="0" xfId="98" applyFont="1"/>
    <xf numFmtId="0" fontId="58" fillId="30" borderId="11" xfId="0" applyFont="1" applyFill="1" applyBorder="1" applyAlignment="1">
      <alignment horizontal="left"/>
    </xf>
    <xf numFmtId="0" fontId="58" fillId="30" borderId="12" xfId="101" applyFont="1" applyFill="1" applyBorder="1" applyAlignment="1">
      <alignment horizontal="right"/>
    </xf>
    <xf numFmtId="0" fontId="57" fillId="31" borderId="11" xfId="0" applyFont="1" applyFill="1" applyBorder="1" applyAlignment="1">
      <alignment horizontal="left"/>
    </xf>
    <xf numFmtId="0" fontId="57" fillId="31" borderId="12" xfId="101" applyFont="1" applyFill="1" applyBorder="1" applyAlignment="1">
      <alignment horizontal="right"/>
    </xf>
    <xf numFmtId="0" fontId="43" fillId="0" borderId="0" xfId="98" applyFont="1" applyAlignment="1">
      <alignment horizontal="left"/>
    </xf>
    <xf numFmtId="0" fontId="42" fillId="0" borderId="10" xfId="110" applyFont="1" applyBorder="1" applyAlignment="1">
      <alignment horizontal="center"/>
    </xf>
    <xf numFmtId="0" fontId="49" fillId="25" borderId="16" xfId="113" applyFont="1" applyFill="1" applyBorder="1" applyAlignment="1">
      <alignment horizontal="center"/>
    </xf>
    <xf numFmtId="0" fontId="49" fillId="25" borderId="0" xfId="113" applyFont="1" applyFill="1" applyBorder="1" applyAlignment="1">
      <alignment horizontal="center"/>
    </xf>
    <xf numFmtId="0" fontId="49" fillId="25" borderId="17" xfId="113" applyFont="1" applyFill="1" applyBorder="1" applyAlignment="1">
      <alignment horizontal="center"/>
    </xf>
    <xf numFmtId="0" fontId="50" fillId="26" borderId="0" xfId="113" applyFont="1" applyFill="1" applyAlignment="1">
      <alignment horizontal="left"/>
    </xf>
    <xf numFmtId="0" fontId="49" fillId="25" borderId="0" xfId="113" applyFont="1" applyFill="1" applyBorder="1" applyAlignment="1">
      <alignment horizontal="center" wrapText="1"/>
    </xf>
    <xf numFmtId="0" fontId="49" fillId="25" borderId="14" xfId="113" applyFont="1" applyFill="1" applyBorder="1" applyAlignment="1">
      <alignment horizontal="center" wrapText="1"/>
    </xf>
    <xf numFmtId="165" fontId="54" fillId="26" borderId="15" xfId="1" applyNumberFormat="1" applyFont="1" applyFill="1" applyBorder="1" applyAlignment="1">
      <alignment horizontal="center" vertical="center"/>
    </xf>
    <xf numFmtId="165" fontId="54" fillId="26" borderId="0" xfId="1" applyNumberFormat="1" applyFont="1" applyFill="1" applyBorder="1" applyAlignment="1">
      <alignment horizontal="center" vertical="center"/>
    </xf>
    <xf numFmtId="44" fontId="54" fillId="26" borderId="15" xfId="1" applyFont="1" applyFill="1" applyBorder="1" applyAlignment="1">
      <alignment horizontal="center" vertical="center"/>
    </xf>
    <xf numFmtId="44" fontId="54" fillId="26" borderId="0" xfId="1" applyFont="1" applyFill="1" applyBorder="1" applyAlignment="1">
      <alignment horizontal="center" vertical="center"/>
    </xf>
    <xf numFmtId="0" fontId="40" fillId="26" borderId="0" xfId="0" applyFont="1" applyFill="1" applyAlignment="1">
      <alignment horizontal="left"/>
    </xf>
    <xf numFmtId="0" fontId="40" fillId="26" borderId="0" xfId="0" applyFont="1" applyFill="1" applyAlignment="1">
      <alignment horizontal="right"/>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ont="1" applyFill="1"/>
    <xf numFmtId="0" fontId="18" fillId="26" borderId="0" xfId="98" applyFont="1" applyFill="1" applyAlignment="1">
      <alignment horizontal="left"/>
    </xf>
    <xf numFmtId="0" fontId="19" fillId="26" borderId="0" xfId="98" applyFont="1" applyFill="1"/>
    <xf numFmtId="0" fontId="42" fillId="26" borderId="0" xfId="115" applyFont="1" applyFill="1" applyBorder="1" applyAlignment="1">
      <alignment horizontal="left"/>
    </xf>
    <xf numFmtId="0" fontId="20" fillId="24" borderId="0" xfId="115" applyFont="1" applyFill="1" applyBorder="1" applyAlignment="1">
      <alignment horizontal="center"/>
    </xf>
    <xf numFmtId="167" fontId="59" fillId="26" borderId="0" xfId="115" applyNumberFormat="1" applyFont="1" applyFill="1" applyBorder="1" applyAlignment="1">
      <alignment horizontal="center"/>
    </xf>
    <xf numFmtId="0" fontId="59" fillId="26" borderId="0" xfId="115" applyFont="1" applyFill="1" applyBorder="1" applyAlignment="1"/>
    <xf numFmtId="0" fontId="61" fillId="26" borderId="0" xfId="116" applyFont="1" applyFill="1" applyAlignment="1">
      <alignment horizontal="left" wrapText="1"/>
    </xf>
    <xf numFmtId="0" fontId="61" fillId="26" borderId="0" xfId="116" applyFont="1" applyFill="1" applyAlignment="1">
      <alignment wrapText="1"/>
    </xf>
    <xf numFmtId="0" fontId="20" fillId="26" borderId="0" xfId="98" applyFont="1" applyFill="1" applyAlignment="1"/>
    <xf numFmtId="0" fontId="20" fillId="24" borderId="14" xfId="98" applyFont="1" applyFill="1" applyBorder="1" applyAlignment="1">
      <alignment horizontal="center" wrapText="1"/>
    </xf>
    <xf numFmtId="0" fontId="62" fillId="26" borderId="0" xfId="98" applyFont="1" applyFill="1" applyAlignment="1">
      <alignment horizontal="left" wrapText="1"/>
    </xf>
    <xf numFmtId="0" fontId="61" fillId="26" borderId="0" xfId="116" applyFont="1" applyFill="1" applyAlignment="1">
      <alignment horizontal="left"/>
    </xf>
    <xf numFmtId="0" fontId="61" fillId="26" borderId="0" xfId="116" applyFont="1" applyFill="1" applyAlignment="1"/>
    <xf numFmtId="0" fontId="61" fillId="26" borderId="0" xfId="116" applyFont="1" applyFill="1" applyAlignment="1">
      <alignment horizontal="left"/>
    </xf>
    <xf numFmtId="0" fontId="20" fillId="26" borderId="0" xfId="98" applyFont="1" applyFill="1" applyAlignment="1">
      <alignment horizontal="center"/>
    </xf>
    <xf numFmtId="0" fontId="43" fillId="32" borderId="24" xfId="98" applyFont="1" applyFill="1" applyBorder="1" applyAlignment="1">
      <alignment horizontal="left"/>
    </xf>
    <xf numFmtId="0" fontId="43" fillId="32" borderId="15" xfId="98" applyFont="1" applyFill="1" applyBorder="1" applyAlignment="1">
      <alignment horizontal="left"/>
    </xf>
    <xf numFmtId="0" fontId="43" fillId="32" borderId="25" xfId="98" applyFont="1" applyFill="1" applyBorder="1" applyAlignment="1">
      <alignment horizontal="left"/>
    </xf>
    <xf numFmtId="0" fontId="63" fillId="26" borderId="24" xfId="98" applyFont="1" applyFill="1" applyBorder="1" applyAlignment="1">
      <alignment horizontal="left" vertical="center" wrapText="1"/>
    </xf>
    <xf numFmtId="0" fontId="64" fillId="26" borderId="15" xfId="98" applyFont="1" applyFill="1" applyBorder="1" applyAlignment="1">
      <alignment horizontal="left" vertical="center" wrapText="1"/>
    </xf>
    <xf numFmtId="0" fontId="64" fillId="26" borderId="25" xfId="98" applyFont="1" applyFill="1" applyBorder="1" applyAlignment="1">
      <alignment horizontal="left" vertical="center" wrapText="1"/>
    </xf>
    <xf numFmtId="0" fontId="64" fillId="26" borderId="24" xfId="98" applyFont="1" applyFill="1" applyBorder="1" applyAlignment="1">
      <alignment horizontal="left" vertical="center" wrapText="1"/>
    </xf>
    <xf numFmtId="0" fontId="65" fillId="26" borderId="0" xfId="98" applyFont="1" applyFill="1" applyAlignment="1">
      <alignment wrapText="1"/>
    </xf>
    <xf numFmtId="0" fontId="65" fillId="25" borderId="26" xfId="98" applyFont="1" applyFill="1" applyBorder="1" applyAlignment="1">
      <alignment horizontal="center" wrapText="1"/>
    </xf>
    <xf numFmtId="0" fontId="65" fillId="25" borderId="27" xfId="98" applyFont="1" applyFill="1" applyBorder="1" applyAlignment="1">
      <alignment horizontal="center" wrapText="1"/>
    </xf>
    <xf numFmtId="0" fontId="65" fillId="25" borderId="28" xfId="98" applyFont="1" applyFill="1" applyBorder="1" applyAlignment="1">
      <alignment horizontal="center" wrapText="1"/>
    </xf>
    <xf numFmtId="0" fontId="65" fillId="26" borderId="0" xfId="98" applyFont="1" applyFill="1" applyAlignment="1">
      <alignment horizontal="center" wrapText="1"/>
    </xf>
    <xf numFmtId="0" fontId="62" fillId="26" borderId="11" xfId="98" applyFont="1" applyFill="1" applyBorder="1" applyAlignment="1">
      <alignment wrapText="1"/>
    </xf>
    <xf numFmtId="0" fontId="20" fillId="24" borderId="12" xfId="98" applyFont="1" applyFill="1" applyBorder="1" applyAlignment="1">
      <alignment horizontal="center"/>
    </xf>
    <xf numFmtId="0" fontId="20" fillId="24" borderId="11" xfId="98" applyFont="1" applyFill="1" applyBorder="1" applyAlignment="1">
      <alignment horizontal="center"/>
    </xf>
    <xf numFmtId="0" fontId="20" fillId="24" borderId="29" xfId="98" applyFont="1" applyFill="1" applyBorder="1" applyAlignment="1">
      <alignment horizontal="center"/>
    </xf>
    <xf numFmtId="0" fontId="20" fillId="24" borderId="30" xfId="98" applyFont="1" applyFill="1" applyBorder="1" applyAlignment="1">
      <alignment horizontal="center"/>
    </xf>
    <xf numFmtId="0" fontId="20" fillId="24" borderId="31" xfId="98" applyFont="1" applyFill="1" applyBorder="1" applyAlignment="1">
      <alignment horizontal="center"/>
    </xf>
    <xf numFmtId="0" fontId="20" fillId="24" borderId="32" xfId="98" applyFont="1" applyFill="1" applyBorder="1" applyAlignment="1">
      <alignment horizontal="center"/>
    </xf>
    <xf numFmtId="0" fontId="20" fillId="24" borderId="33" xfId="98" applyFont="1" applyFill="1" applyBorder="1" applyAlignment="1">
      <alignment horizontal="center"/>
    </xf>
    <xf numFmtId="0" fontId="20" fillId="24" borderId="34" xfId="98" applyFont="1" applyFill="1" applyBorder="1" applyAlignment="1">
      <alignment horizontal="center"/>
    </xf>
    <xf numFmtId="0" fontId="20" fillId="24" borderId="35" xfId="98" applyFont="1" applyFill="1" applyBorder="1" applyAlignment="1">
      <alignment horizontal="center"/>
    </xf>
    <xf numFmtId="0" fontId="20" fillId="33" borderId="0" xfId="98" applyFont="1" applyFill="1" applyBorder="1"/>
    <xf numFmtId="0" fontId="20" fillId="33" borderId="36" xfId="98" applyFont="1" applyFill="1" applyBorder="1"/>
    <xf numFmtId="0" fontId="20" fillId="26" borderId="10" xfId="98" applyFont="1" applyFill="1" applyBorder="1"/>
    <xf numFmtId="0" fontId="45" fillId="26" borderId="0" xfId="98" applyFont="1" applyFill="1"/>
    <xf numFmtId="0" fontId="20" fillId="26" borderId="0" xfId="98" applyFont="1" applyFill="1" applyAlignment="1">
      <alignment wrapText="1"/>
    </xf>
    <xf numFmtId="0" fontId="66" fillId="0" borderId="0" xfId="115" applyFont="1" applyAlignment="1">
      <alignment horizontal="left"/>
    </xf>
    <xf numFmtId="0" fontId="62" fillId="26" borderId="0" xfId="98" applyFont="1" applyFill="1"/>
    <xf numFmtId="0" fontId="67" fillId="26" borderId="0" xfId="116" applyFont="1" applyFill="1"/>
    <xf numFmtId="0" fontId="68" fillId="26" borderId="0" xfId="98" applyFont="1" applyFill="1"/>
    <xf numFmtId="0" fontId="67" fillId="26" borderId="0" xfId="116" applyFont="1" applyFill="1" applyAlignment="1">
      <alignment vertical="center"/>
    </xf>
    <xf numFmtId="0" fontId="64" fillId="26" borderId="0" xfId="98" applyFont="1" applyFill="1"/>
  </cellXfs>
  <cellStyles count="11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2" xfId="1"/>
    <cellStyle name="Explanatory Text 2" xfId="75"/>
    <cellStyle name="Explanatory Text 3" xfId="33"/>
    <cellStyle name="Good" xfId="101"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6"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3"/>
    <cellStyle name="Normal 4 12" xfId="105"/>
    <cellStyle name="Normal 4 13" xfId="110"/>
    <cellStyle name="Normal 4 14" xfId="11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2"/>
    <cellStyle name="Normal 7" xfId="104"/>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63500</xdr:colOff>
      <xdr:row>6</xdr:row>
      <xdr:rowOff>58210</xdr:rowOff>
    </xdr:from>
    <xdr:to>
      <xdr:col>36</xdr:col>
      <xdr:colOff>166058</xdr:colOff>
      <xdr:row>32</xdr:row>
      <xdr:rowOff>31222</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828500" y="1344085"/>
          <a:ext cx="3960183" cy="4678362"/>
        </a:xfrm>
        <a:prstGeom prst="rect">
          <a:avLst/>
        </a:prstGeom>
      </xdr:spPr>
    </xdr:pic>
    <xdr:clientData/>
  </xdr:twoCellAnchor>
  <xdr:twoCellAnchor editAs="oneCell">
    <xdr:from>
      <xdr:col>30</xdr:col>
      <xdr:colOff>63500</xdr:colOff>
      <xdr:row>32</xdr:row>
      <xdr:rowOff>142877</xdr:rowOff>
    </xdr:from>
    <xdr:to>
      <xdr:col>36</xdr:col>
      <xdr:colOff>194535</xdr:colOff>
      <xdr:row>56</xdr:row>
      <xdr:rowOff>120693</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4828500" y="6134102"/>
          <a:ext cx="3988660" cy="43926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D4" sqref="D4:D25"/>
    </sheetView>
  </sheetViews>
  <sheetFormatPr defaultRowHeight="12.75" x14ac:dyDescent="0.2"/>
  <cols>
    <col min="1" max="3" width="9.42578125" customWidth="1"/>
    <col min="4" max="7" width="8.85546875" customWidth="1"/>
    <col min="8" max="9" width="8.85546875" style="7" customWidth="1"/>
    <col min="10" max="10" width="6.85546875" style="7"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106"/>
      <c r="B3" s="106"/>
      <c r="C3" s="106"/>
      <c r="D3" s="29" t="s">
        <v>6</v>
      </c>
      <c r="E3" s="29" t="s">
        <v>7</v>
      </c>
      <c r="F3" s="29" t="s">
        <v>8</v>
      </c>
      <c r="G3" s="29" t="s">
        <v>9</v>
      </c>
      <c r="H3" s="29" t="s">
        <v>10</v>
      </c>
      <c r="I3" s="29" t="s">
        <v>11</v>
      </c>
      <c r="J3" s="30" t="s">
        <v>25</v>
      </c>
    </row>
    <row r="4" spans="1:12" x14ac:dyDescent="0.2">
      <c r="A4" s="105" t="s">
        <v>13</v>
      </c>
      <c r="B4" s="105"/>
      <c r="C4" s="105"/>
      <c r="D4" s="28">
        <f>'Price Calculation'!AB10</f>
        <v>26.569782886531861</v>
      </c>
      <c r="E4" s="28">
        <v>24</v>
      </c>
      <c r="F4" s="28">
        <v>8</v>
      </c>
      <c r="G4" s="28">
        <v>7</v>
      </c>
      <c r="H4" s="28">
        <v>9</v>
      </c>
      <c r="I4" s="28">
        <f>HUB!I4</f>
        <v>10</v>
      </c>
      <c r="J4" s="31">
        <f>SUM(D4:I4)</f>
        <v>84.569782886531868</v>
      </c>
    </row>
    <row r="5" spans="1:12" x14ac:dyDescent="0.2">
      <c r="A5" s="105" t="s">
        <v>26</v>
      </c>
      <c r="B5" s="105"/>
      <c r="C5" s="105"/>
      <c r="D5" s="100">
        <f>'Price Calculation'!AB11</f>
        <v>24.452770855264575</v>
      </c>
      <c r="E5" s="28">
        <v>15</v>
      </c>
      <c r="F5" s="28">
        <v>5</v>
      </c>
      <c r="G5" s="28">
        <v>5</v>
      </c>
      <c r="H5" s="28">
        <v>5</v>
      </c>
      <c r="I5" s="28">
        <f>HUB!I5</f>
        <v>10</v>
      </c>
      <c r="J5" s="31">
        <f>SUM(D5:I5)</f>
        <v>64.452770855264575</v>
      </c>
      <c r="L5" s="5"/>
    </row>
    <row r="6" spans="1:12" x14ac:dyDescent="0.2">
      <c r="A6" s="105" t="s">
        <v>27</v>
      </c>
      <c r="B6" s="105"/>
      <c r="C6" s="105"/>
      <c r="D6" s="100">
        <f>'Price Calculation'!AB12</f>
        <v>17.997899894994749</v>
      </c>
      <c r="E6" s="28">
        <v>18</v>
      </c>
      <c r="F6" s="28">
        <v>6</v>
      </c>
      <c r="G6" s="28">
        <v>6</v>
      </c>
      <c r="H6" s="28">
        <v>5</v>
      </c>
      <c r="I6" s="28">
        <f>HUB!I6</f>
        <v>1.7999999999999998</v>
      </c>
      <c r="J6" s="31">
        <f t="shared" ref="J6:J25" si="0">SUM(D6:I6)</f>
        <v>54.797899894994742</v>
      </c>
      <c r="L6" s="5"/>
    </row>
    <row r="7" spans="1:12" x14ac:dyDescent="0.2">
      <c r="A7" s="105" t="s">
        <v>28</v>
      </c>
      <c r="B7" s="105"/>
      <c r="C7" s="105"/>
      <c r="D7" s="100">
        <f>'Price Calculation'!AB13</f>
        <v>18.705168598346926</v>
      </c>
      <c r="E7" s="28">
        <v>12</v>
      </c>
      <c r="F7" s="28">
        <v>2</v>
      </c>
      <c r="G7" s="28">
        <v>2</v>
      </c>
      <c r="H7" s="28">
        <v>9</v>
      </c>
      <c r="I7" s="28">
        <f>HUB!I7</f>
        <v>10</v>
      </c>
      <c r="J7" s="31">
        <f t="shared" si="0"/>
        <v>53.70516859834693</v>
      </c>
    </row>
    <row r="8" spans="1:12" x14ac:dyDescent="0.2">
      <c r="A8" s="105" t="s">
        <v>29</v>
      </c>
      <c r="B8" s="105"/>
      <c r="C8" s="105"/>
      <c r="D8" s="100">
        <f>'Price Calculation'!AB14</f>
        <v>27.497326203208555</v>
      </c>
      <c r="E8" s="28">
        <v>12</v>
      </c>
      <c r="F8" s="28">
        <v>4</v>
      </c>
      <c r="G8" s="28">
        <v>4</v>
      </c>
      <c r="H8" s="28">
        <v>9</v>
      </c>
      <c r="I8" s="28">
        <f>HUB!I8</f>
        <v>7.6</v>
      </c>
      <c r="J8" s="31">
        <f t="shared" si="0"/>
        <v>64.097326203208553</v>
      </c>
    </row>
    <row r="9" spans="1:12" x14ac:dyDescent="0.2">
      <c r="A9" s="105" t="s">
        <v>30</v>
      </c>
      <c r="B9" s="105"/>
      <c r="C9" s="105"/>
      <c r="D9" s="100">
        <f>'Price Calculation'!AB15</f>
        <v>22.277340716599713</v>
      </c>
      <c r="E9" s="28">
        <v>12</v>
      </c>
      <c r="F9" s="28">
        <v>5</v>
      </c>
      <c r="G9" s="28">
        <v>4</v>
      </c>
      <c r="H9" s="28">
        <v>9</v>
      </c>
      <c r="I9" s="28">
        <f>HUB!I9</f>
        <v>10</v>
      </c>
      <c r="J9" s="31">
        <f t="shared" si="0"/>
        <v>62.27734071659971</v>
      </c>
    </row>
    <row r="10" spans="1:12" x14ac:dyDescent="0.2">
      <c r="A10" s="105" t="s">
        <v>31</v>
      </c>
      <c r="B10" s="105"/>
      <c r="C10" s="105"/>
      <c r="D10" s="100">
        <f>'Price Calculation'!AB16</f>
        <v>27.148891235480466</v>
      </c>
      <c r="E10" s="28">
        <v>12</v>
      </c>
      <c r="F10" s="28">
        <v>4</v>
      </c>
      <c r="G10" s="28">
        <v>4</v>
      </c>
      <c r="H10" s="28">
        <v>9</v>
      </c>
      <c r="I10" s="28">
        <f>HUB!I10</f>
        <v>10</v>
      </c>
      <c r="J10" s="31">
        <f t="shared" si="0"/>
        <v>66.148891235480463</v>
      </c>
    </row>
    <row r="11" spans="1:12" x14ac:dyDescent="0.2">
      <c r="A11" s="105" t="s">
        <v>32</v>
      </c>
      <c r="B11" s="105"/>
      <c r="C11" s="105"/>
      <c r="D11" s="100">
        <f>'Price Calculation'!AB17</f>
        <v>21.496655518394654</v>
      </c>
      <c r="E11" s="28">
        <v>12</v>
      </c>
      <c r="F11" s="28">
        <v>4</v>
      </c>
      <c r="G11" s="28">
        <v>4</v>
      </c>
      <c r="H11" s="28">
        <v>8</v>
      </c>
      <c r="I11" s="28">
        <f>HUB!I11</f>
        <v>10</v>
      </c>
      <c r="J11" s="31">
        <f t="shared" si="0"/>
        <v>59.496655518394654</v>
      </c>
    </row>
    <row r="12" spans="1:12" x14ac:dyDescent="0.2">
      <c r="A12" s="105" t="s">
        <v>33</v>
      </c>
      <c r="B12" s="105"/>
      <c r="C12" s="105"/>
      <c r="D12" s="100">
        <f>'Price Calculation'!AB18</f>
        <v>25.582089552238809</v>
      </c>
      <c r="E12" s="28">
        <v>18</v>
      </c>
      <c r="F12" s="28">
        <v>6</v>
      </c>
      <c r="G12" s="28">
        <v>6</v>
      </c>
      <c r="H12" s="28">
        <v>8</v>
      </c>
      <c r="I12" s="28">
        <f>HUB!I12</f>
        <v>10</v>
      </c>
      <c r="J12" s="31">
        <f t="shared" si="0"/>
        <v>73.582089552238813</v>
      </c>
    </row>
    <row r="13" spans="1:12" x14ac:dyDescent="0.2">
      <c r="A13" s="105" t="s">
        <v>34</v>
      </c>
      <c r="B13" s="105"/>
      <c r="C13" s="105"/>
      <c r="D13" s="100">
        <f>'Price Calculation'!AB19</f>
        <v>27.32199787460149</v>
      </c>
      <c r="E13" s="28">
        <v>12</v>
      </c>
      <c r="F13" s="28">
        <v>4</v>
      </c>
      <c r="G13" s="28">
        <v>4</v>
      </c>
      <c r="H13" s="28">
        <v>8</v>
      </c>
      <c r="I13" s="28">
        <f>HUB!I13</f>
        <v>7.2000000000000011</v>
      </c>
      <c r="J13" s="31">
        <f t="shared" si="0"/>
        <v>62.521997874601496</v>
      </c>
    </row>
    <row r="14" spans="1:12" x14ac:dyDescent="0.2">
      <c r="A14" s="105" t="s">
        <v>35</v>
      </c>
      <c r="B14" s="105"/>
      <c r="C14" s="105"/>
      <c r="D14" s="100">
        <f>'Price Calculation'!AB20</f>
        <v>16.576402321083172</v>
      </c>
      <c r="E14" s="28">
        <v>24</v>
      </c>
      <c r="F14" s="28">
        <v>8</v>
      </c>
      <c r="G14" s="28">
        <v>7</v>
      </c>
      <c r="H14" s="28">
        <v>9</v>
      </c>
      <c r="I14" s="28">
        <f>HUB!I14</f>
        <v>8.8000000000000007</v>
      </c>
      <c r="J14" s="31">
        <f t="shared" si="0"/>
        <v>73.376402321083177</v>
      </c>
    </row>
    <row r="15" spans="1:12" x14ac:dyDescent="0.2">
      <c r="A15" s="105" t="s">
        <v>36</v>
      </c>
      <c r="B15" s="105"/>
      <c r="C15" s="105"/>
      <c r="D15" s="100">
        <f>'Price Calculation'!AB21</f>
        <v>25.124554747817534</v>
      </c>
      <c r="E15" s="28">
        <v>18</v>
      </c>
      <c r="F15" s="28">
        <v>2</v>
      </c>
      <c r="G15" s="28">
        <v>4</v>
      </c>
      <c r="H15" s="28">
        <v>9</v>
      </c>
      <c r="I15" s="28">
        <f>HUB!I15</f>
        <v>8.4</v>
      </c>
      <c r="J15" s="31">
        <f t="shared" si="0"/>
        <v>66.524554747817533</v>
      </c>
    </row>
    <row r="16" spans="1:12" x14ac:dyDescent="0.2">
      <c r="A16" s="105" t="s">
        <v>37</v>
      </c>
      <c r="B16" s="105"/>
      <c r="C16" s="105"/>
      <c r="D16" s="100">
        <f>'Price Calculation'!AB22</f>
        <v>28.531794473421375</v>
      </c>
      <c r="E16" s="28">
        <v>12</v>
      </c>
      <c r="F16" s="28">
        <v>4</v>
      </c>
      <c r="G16" s="28">
        <v>4</v>
      </c>
      <c r="H16" s="28">
        <v>9</v>
      </c>
      <c r="I16" s="28">
        <f>HUB!I16</f>
        <v>7.2000000000000011</v>
      </c>
      <c r="J16" s="31">
        <f t="shared" si="0"/>
        <v>64.731794473421374</v>
      </c>
    </row>
    <row r="17" spans="1:10" x14ac:dyDescent="0.2">
      <c r="A17" s="105" t="s">
        <v>38</v>
      </c>
      <c r="B17" s="105"/>
      <c r="C17" s="105"/>
      <c r="D17" s="100">
        <f>'Price Calculation'!AB23</f>
        <v>30</v>
      </c>
      <c r="E17" s="28">
        <v>12</v>
      </c>
      <c r="F17" s="28">
        <v>4</v>
      </c>
      <c r="G17" s="28">
        <v>4</v>
      </c>
      <c r="H17" s="28">
        <v>9</v>
      </c>
      <c r="I17" s="28">
        <f>HUB!I17</f>
        <v>10</v>
      </c>
      <c r="J17" s="31">
        <f t="shared" si="0"/>
        <v>69</v>
      </c>
    </row>
    <row r="18" spans="1:10" x14ac:dyDescent="0.2">
      <c r="A18" s="105" t="s">
        <v>39</v>
      </c>
      <c r="B18" s="105"/>
      <c r="C18" s="105"/>
      <c r="D18" s="100">
        <f>'Price Calculation'!AB24</f>
        <v>20.704855370556</v>
      </c>
      <c r="E18" s="28">
        <v>18</v>
      </c>
      <c r="F18" s="28">
        <v>6</v>
      </c>
      <c r="G18" s="28">
        <v>4</v>
      </c>
      <c r="H18" s="28">
        <v>9</v>
      </c>
      <c r="I18" s="28">
        <f>HUB!I18</f>
        <v>10</v>
      </c>
      <c r="J18" s="31">
        <f t="shared" si="0"/>
        <v>67.704855370556004</v>
      </c>
    </row>
    <row r="19" spans="1:10" x14ac:dyDescent="0.2">
      <c r="A19" s="105" t="s">
        <v>40</v>
      </c>
      <c r="B19" s="105"/>
      <c r="C19" s="105"/>
      <c r="D19" s="100">
        <f>'Price Calculation'!AB25</f>
        <v>19.235837139009909</v>
      </c>
      <c r="E19" s="28">
        <v>12</v>
      </c>
      <c r="F19" s="28">
        <v>4</v>
      </c>
      <c r="G19" s="28">
        <v>4</v>
      </c>
      <c r="H19" s="28">
        <v>8</v>
      </c>
      <c r="I19" s="28">
        <f>HUB!I19</f>
        <v>10</v>
      </c>
      <c r="J19" s="31">
        <f t="shared" si="0"/>
        <v>57.235837139009909</v>
      </c>
    </row>
    <row r="20" spans="1:10" x14ac:dyDescent="0.2">
      <c r="A20" s="105" t="s">
        <v>41</v>
      </c>
      <c r="B20" s="105"/>
      <c r="C20" s="105"/>
      <c r="D20" s="100">
        <f>'Price Calculation'!AB26</f>
        <v>19.546199821198485</v>
      </c>
      <c r="E20" s="28">
        <v>12</v>
      </c>
      <c r="F20" s="28">
        <v>4</v>
      </c>
      <c r="G20" s="28">
        <v>4</v>
      </c>
      <c r="H20" s="28">
        <v>9</v>
      </c>
      <c r="I20" s="28">
        <f>HUB!I20</f>
        <v>1.2</v>
      </c>
      <c r="J20" s="31">
        <f t="shared" si="0"/>
        <v>49.746199821198488</v>
      </c>
    </row>
    <row r="21" spans="1:10" x14ac:dyDescent="0.2">
      <c r="A21" s="105" t="s">
        <v>42</v>
      </c>
      <c r="B21" s="105"/>
      <c r="C21" s="105"/>
      <c r="D21" s="100">
        <f>'Price Calculation'!AB27</f>
        <v>18.935288911312735</v>
      </c>
      <c r="E21" s="28">
        <v>12</v>
      </c>
      <c r="F21" s="28">
        <v>4</v>
      </c>
      <c r="G21" s="28">
        <v>4</v>
      </c>
      <c r="H21" s="28">
        <v>8</v>
      </c>
      <c r="I21" s="28">
        <f>HUB!I21</f>
        <v>10</v>
      </c>
      <c r="J21" s="31">
        <f t="shared" si="0"/>
        <v>56.935288911312739</v>
      </c>
    </row>
    <row r="22" spans="1:10" x14ac:dyDescent="0.2">
      <c r="A22" s="105" t="s">
        <v>43</v>
      </c>
      <c r="B22" s="105"/>
      <c r="C22" s="105"/>
      <c r="D22" s="100">
        <f>'Price Calculation'!AB28</f>
        <v>20.034469279970509</v>
      </c>
      <c r="E22" s="28">
        <v>12</v>
      </c>
      <c r="F22" s="28">
        <v>4</v>
      </c>
      <c r="G22" s="28">
        <v>4</v>
      </c>
      <c r="H22" s="28">
        <v>8</v>
      </c>
      <c r="I22" s="28">
        <f>HUB!I22</f>
        <v>8.6</v>
      </c>
      <c r="J22" s="31">
        <f t="shared" si="0"/>
        <v>56.63446927997051</v>
      </c>
    </row>
    <row r="23" spans="1:10" x14ac:dyDescent="0.2">
      <c r="A23" s="105" t="s">
        <v>44</v>
      </c>
      <c r="B23" s="105"/>
      <c r="C23" s="105"/>
      <c r="D23" s="100">
        <f>'Price Calculation'!AB29</f>
        <v>23.522004025794047</v>
      </c>
      <c r="E23" s="28">
        <v>24</v>
      </c>
      <c r="F23" s="28">
        <v>8</v>
      </c>
      <c r="G23" s="28">
        <v>4</v>
      </c>
      <c r="H23" s="28">
        <v>9</v>
      </c>
      <c r="I23" s="28">
        <f>HUB!I23</f>
        <v>10</v>
      </c>
      <c r="J23" s="31">
        <f t="shared" si="0"/>
        <v>78.522004025794047</v>
      </c>
    </row>
    <row r="24" spans="1:10" x14ac:dyDescent="0.2">
      <c r="A24" s="105" t="s">
        <v>14</v>
      </c>
      <c r="B24" s="105"/>
      <c r="C24" s="105"/>
      <c r="D24" s="100">
        <f>'Price Calculation'!AB30</f>
        <v>21.78563398612317</v>
      </c>
      <c r="E24" s="28">
        <v>24</v>
      </c>
      <c r="F24" s="28">
        <v>8</v>
      </c>
      <c r="G24" s="28">
        <v>8</v>
      </c>
      <c r="H24" s="28">
        <v>9</v>
      </c>
      <c r="I24" s="28">
        <f>HUB!I24</f>
        <v>10</v>
      </c>
      <c r="J24" s="31">
        <f t="shared" si="0"/>
        <v>80.785633986123173</v>
      </c>
    </row>
    <row r="25" spans="1:10" x14ac:dyDescent="0.2">
      <c r="A25" s="105" t="s">
        <v>45</v>
      </c>
      <c r="B25" s="105"/>
      <c r="C25" s="105"/>
      <c r="D25" s="100">
        <f>'Price Calculation'!AB31</f>
        <v>27.497326203208555</v>
      </c>
      <c r="E25" s="28">
        <v>24</v>
      </c>
      <c r="F25" s="28">
        <v>8</v>
      </c>
      <c r="G25" s="28">
        <v>6</v>
      </c>
      <c r="H25" s="28">
        <v>9</v>
      </c>
      <c r="I25" s="28">
        <f>HUB!I25</f>
        <v>10</v>
      </c>
      <c r="J25" s="31">
        <f t="shared" si="0"/>
        <v>84.497326203208559</v>
      </c>
    </row>
  </sheetData>
  <mergeCells count="23">
    <mergeCell ref="A19:C19"/>
    <mergeCell ref="A14:C14"/>
    <mergeCell ref="A15:C15"/>
    <mergeCell ref="A16:C16"/>
    <mergeCell ref="A17:C17"/>
    <mergeCell ref="A18:C18"/>
    <mergeCell ref="A13:C13"/>
    <mergeCell ref="A3:C3"/>
    <mergeCell ref="A4:C4"/>
    <mergeCell ref="A5:C5"/>
    <mergeCell ref="A6:C6"/>
    <mergeCell ref="A7:C7"/>
    <mergeCell ref="A8:C8"/>
    <mergeCell ref="A9:C9"/>
    <mergeCell ref="A10:C10"/>
    <mergeCell ref="A11:C11"/>
    <mergeCell ref="A12:C12"/>
    <mergeCell ref="A25:C25"/>
    <mergeCell ref="A20:C20"/>
    <mergeCell ref="A21:C21"/>
    <mergeCell ref="A22:C22"/>
    <mergeCell ref="A23:C23"/>
    <mergeCell ref="A24:C2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D4" sqref="D4:D25"/>
    </sheetView>
  </sheetViews>
  <sheetFormatPr defaultRowHeight="12.75" x14ac:dyDescent="0.2"/>
  <cols>
    <col min="11" max="11" width="14.42578125" bestFit="1" customWidth="1"/>
  </cols>
  <sheetData>
    <row r="1" spans="1:14" ht="15.75" x14ac:dyDescent="0.25">
      <c r="A1" s="9" t="s">
        <v>0</v>
      </c>
      <c r="B1" s="8"/>
      <c r="C1" s="8"/>
      <c r="D1" s="8"/>
      <c r="E1" s="4"/>
      <c r="F1" s="4"/>
      <c r="G1" s="4"/>
      <c r="H1" s="4"/>
      <c r="I1" s="4"/>
    </row>
    <row r="2" spans="1:14" ht="15.75" x14ac:dyDescent="0.25">
      <c r="A2" s="4"/>
      <c r="B2" s="3"/>
      <c r="C2" s="3"/>
      <c r="D2" s="3"/>
      <c r="E2" s="3"/>
      <c r="F2" s="3"/>
      <c r="G2" s="3"/>
      <c r="H2" s="3"/>
      <c r="I2" s="3"/>
    </row>
    <row r="3" spans="1:14" x14ac:dyDescent="0.2">
      <c r="A3" s="106"/>
      <c r="B3" s="106"/>
      <c r="C3" s="106"/>
      <c r="D3" s="29" t="s">
        <v>6</v>
      </c>
      <c r="E3" s="29" t="s">
        <v>7</v>
      </c>
      <c r="F3" s="29" t="s">
        <v>8</v>
      </c>
      <c r="G3" s="29" t="s">
        <v>9</v>
      </c>
      <c r="H3" s="29" t="s">
        <v>10</v>
      </c>
      <c r="I3" s="29" t="s">
        <v>11</v>
      </c>
      <c r="J3" s="30" t="s">
        <v>25</v>
      </c>
      <c r="K3" s="6"/>
      <c r="L3" s="6"/>
      <c r="M3" s="6"/>
      <c r="N3" s="6"/>
    </row>
    <row r="4" spans="1:14" x14ac:dyDescent="0.2">
      <c r="A4" s="105" t="s">
        <v>13</v>
      </c>
      <c r="B4" s="105"/>
      <c r="C4" s="105"/>
      <c r="D4" s="28">
        <f>'Price Calculation'!AB10</f>
        <v>26.569782886531861</v>
      </c>
      <c r="E4" s="94">
        <v>10.8</v>
      </c>
      <c r="F4" s="94">
        <v>4</v>
      </c>
      <c r="G4" s="94">
        <v>3.9</v>
      </c>
      <c r="H4" s="94">
        <v>4</v>
      </c>
      <c r="I4" s="28">
        <f>HUB!I4</f>
        <v>10</v>
      </c>
      <c r="J4" s="31">
        <f>SUM(D4:I4)</f>
        <v>59.269782886531864</v>
      </c>
      <c r="K4" s="7"/>
      <c r="L4" s="7"/>
      <c r="M4" s="7"/>
      <c r="N4" s="7"/>
    </row>
    <row r="5" spans="1:14" x14ac:dyDescent="0.2">
      <c r="A5" s="105" t="s">
        <v>26</v>
      </c>
      <c r="B5" s="105"/>
      <c r="C5" s="105"/>
      <c r="D5" s="28">
        <f>'Price Calculation'!AB11</f>
        <v>24.452770855264575</v>
      </c>
      <c r="E5" s="94">
        <v>27</v>
      </c>
      <c r="F5" s="94">
        <v>8.8000000000000007</v>
      </c>
      <c r="G5" s="94">
        <v>8.1999999999999993</v>
      </c>
      <c r="H5" s="94">
        <v>8.6</v>
      </c>
      <c r="I5" s="28">
        <f>HUB!I5</f>
        <v>10</v>
      </c>
      <c r="J5" s="31">
        <f>SUM(D5:I5)</f>
        <v>87.052770855264569</v>
      </c>
      <c r="K5" s="7"/>
      <c r="L5" s="7"/>
      <c r="M5" s="7"/>
      <c r="N5" s="7"/>
    </row>
    <row r="6" spans="1:14" x14ac:dyDescent="0.2">
      <c r="A6" s="105" t="s">
        <v>27</v>
      </c>
      <c r="B6" s="105"/>
      <c r="C6" s="105"/>
      <c r="D6" s="28">
        <f>'Price Calculation'!AB12</f>
        <v>17.997899894994749</v>
      </c>
      <c r="E6" s="94">
        <v>17.399999999999999</v>
      </c>
      <c r="F6" s="94">
        <v>6.2</v>
      </c>
      <c r="G6" s="94">
        <v>6</v>
      </c>
      <c r="H6" s="94">
        <v>6.4</v>
      </c>
      <c r="I6" s="28">
        <f>HUB!I6</f>
        <v>1.7999999999999998</v>
      </c>
      <c r="J6" s="31">
        <f t="shared" ref="J6:J25" si="0">SUM(D6:I6)</f>
        <v>55.79789989499475</v>
      </c>
      <c r="K6" s="7"/>
      <c r="L6" s="7"/>
      <c r="M6" s="7"/>
      <c r="N6" s="7"/>
    </row>
    <row r="7" spans="1:14" x14ac:dyDescent="0.2">
      <c r="A7" s="105" t="s">
        <v>28</v>
      </c>
      <c r="B7" s="105"/>
      <c r="C7" s="105"/>
      <c r="D7" s="28">
        <f>'Price Calculation'!AB13</f>
        <v>18.705168598346926</v>
      </c>
      <c r="E7" s="94">
        <v>16.200000000000003</v>
      </c>
      <c r="F7" s="94">
        <v>5.8</v>
      </c>
      <c r="G7" s="94">
        <v>6</v>
      </c>
      <c r="H7" s="94">
        <v>5</v>
      </c>
      <c r="I7" s="28">
        <f>HUB!I7</f>
        <v>10</v>
      </c>
      <c r="J7" s="31">
        <f t="shared" si="0"/>
        <v>61.70516859834693</v>
      </c>
      <c r="K7" s="7"/>
      <c r="L7" s="7"/>
      <c r="M7" s="7"/>
      <c r="N7" s="7"/>
    </row>
    <row r="8" spans="1:14" x14ac:dyDescent="0.2">
      <c r="A8" s="105" t="s">
        <v>29</v>
      </c>
      <c r="B8" s="105"/>
      <c r="C8" s="105"/>
      <c r="D8" s="28">
        <f>'Price Calculation'!AB14</f>
        <v>27.497326203208555</v>
      </c>
      <c r="E8" s="94">
        <v>12</v>
      </c>
      <c r="F8" s="94">
        <v>4.2</v>
      </c>
      <c r="G8" s="94">
        <v>4.4000000000000004</v>
      </c>
      <c r="H8" s="94">
        <v>4</v>
      </c>
      <c r="I8" s="28">
        <f>HUB!I8</f>
        <v>7.6</v>
      </c>
      <c r="J8" s="31">
        <f t="shared" si="0"/>
        <v>59.697326203208561</v>
      </c>
      <c r="K8" s="7"/>
      <c r="L8" s="7"/>
      <c r="M8" s="7"/>
      <c r="N8" s="7"/>
    </row>
    <row r="9" spans="1:14" x14ac:dyDescent="0.2">
      <c r="A9" s="105" t="s">
        <v>30</v>
      </c>
      <c r="B9" s="105"/>
      <c r="C9" s="105"/>
      <c r="D9" s="28">
        <f>'Price Calculation'!AB15</f>
        <v>22.277340716599713</v>
      </c>
      <c r="E9" s="94">
        <v>18</v>
      </c>
      <c r="F9" s="94">
        <v>6.2</v>
      </c>
      <c r="G9" s="94">
        <v>6</v>
      </c>
      <c r="H9" s="94">
        <v>6.4</v>
      </c>
      <c r="I9" s="28">
        <f>HUB!I9</f>
        <v>10</v>
      </c>
      <c r="J9" s="31">
        <f t="shared" si="0"/>
        <v>68.877340716599718</v>
      </c>
      <c r="K9" s="7"/>
      <c r="L9" s="7"/>
      <c r="M9" s="7"/>
      <c r="N9" s="7"/>
    </row>
    <row r="10" spans="1:14" x14ac:dyDescent="0.2">
      <c r="A10" s="105" t="s">
        <v>31</v>
      </c>
      <c r="B10" s="105"/>
      <c r="C10" s="105"/>
      <c r="D10" s="28">
        <f>'Price Calculation'!AB16</f>
        <v>27.148891235480466</v>
      </c>
      <c r="E10" s="94">
        <v>11.879999999999999</v>
      </c>
      <c r="F10" s="94">
        <v>4</v>
      </c>
      <c r="G10" s="94">
        <v>3.9</v>
      </c>
      <c r="H10" s="94">
        <v>4</v>
      </c>
      <c r="I10" s="28">
        <f>HUB!I10</f>
        <v>10</v>
      </c>
      <c r="J10" s="31">
        <f t="shared" si="0"/>
        <v>60.928891235480464</v>
      </c>
      <c r="K10" s="7"/>
      <c r="L10" s="7"/>
      <c r="M10" s="7"/>
      <c r="N10" s="7"/>
    </row>
    <row r="11" spans="1:14" x14ac:dyDescent="0.2">
      <c r="A11" s="105" t="s">
        <v>32</v>
      </c>
      <c r="B11" s="105"/>
      <c r="C11" s="105"/>
      <c r="D11" s="28">
        <f>'Price Calculation'!AB17</f>
        <v>21.496655518394654</v>
      </c>
      <c r="E11" s="94">
        <v>13.200000000000001</v>
      </c>
      <c r="F11" s="94">
        <v>4.5999999999999996</v>
      </c>
      <c r="G11" s="94">
        <v>5.6</v>
      </c>
      <c r="H11" s="94">
        <v>4.4000000000000004</v>
      </c>
      <c r="I11" s="28">
        <f>HUB!I11</f>
        <v>10</v>
      </c>
      <c r="J11" s="31">
        <f t="shared" si="0"/>
        <v>59.296655518394658</v>
      </c>
      <c r="K11" s="7"/>
      <c r="L11" s="7"/>
      <c r="M11" s="7"/>
      <c r="N11" s="7"/>
    </row>
    <row r="12" spans="1:14" x14ac:dyDescent="0.2">
      <c r="A12" s="105" t="s">
        <v>33</v>
      </c>
      <c r="B12" s="105"/>
      <c r="C12" s="105"/>
      <c r="D12" s="28">
        <f>'Price Calculation'!AB18</f>
        <v>25.582089552238809</v>
      </c>
      <c r="E12" s="94">
        <v>10.8</v>
      </c>
      <c r="F12" s="94">
        <v>3.96</v>
      </c>
      <c r="G12" s="94">
        <v>4</v>
      </c>
      <c r="H12" s="94">
        <v>3.8</v>
      </c>
      <c r="I12" s="28">
        <f>HUB!I12</f>
        <v>10</v>
      </c>
      <c r="J12" s="31">
        <f t="shared" si="0"/>
        <v>58.142089552238808</v>
      </c>
      <c r="K12" s="7"/>
      <c r="L12" s="7"/>
      <c r="M12" s="7"/>
      <c r="N12" s="7"/>
    </row>
    <row r="13" spans="1:14" x14ac:dyDescent="0.2">
      <c r="A13" s="105" t="s">
        <v>34</v>
      </c>
      <c r="B13" s="105"/>
      <c r="C13" s="105"/>
      <c r="D13" s="28">
        <f>'Price Calculation'!AB19</f>
        <v>27.32199787460149</v>
      </c>
      <c r="E13" s="94">
        <v>11.399999999999999</v>
      </c>
      <c r="F13" s="94">
        <v>3.96</v>
      </c>
      <c r="G13" s="94">
        <v>4</v>
      </c>
      <c r="H13" s="94">
        <v>3.8</v>
      </c>
      <c r="I13" s="28">
        <f>HUB!I13</f>
        <v>7.2000000000000011</v>
      </c>
      <c r="J13" s="31">
        <f t="shared" si="0"/>
        <v>57.681997874601485</v>
      </c>
      <c r="K13" s="7"/>
      <c r="L13" s="7"/>
      <c r="M13" s="7"/>
      <c r="N13" s="7"/>
    </row>
    <row r="14" spans="1:14" x14ac:dyDescent="0.2">
      <c r="A14" s="105" t="s">
        <v>35</v>
      </c>
      <c r="B14" s="105"/>
      <c r="C14" s="105"/>
      <c r="D14" s="28">
        <f>'Price Calculation'!AB20</f>
        <v>16.576402321083172</v>
      </c>
      <c r="E14" s="94">
        <v>10.8</v>
      </c>
      <c r="F14" s="94">
        <v>4.2</v>
      </c>
      <c r="G14" s="94">
        <v>3.8</v>
      </c>
      <c r="H14" s="94">
        <v>3.8</v>
      </c>
      <c r="I14" s="28">
        <f>HUB!I14</f>
        <v>8.8000000000000007</v>
      </c>
      <c r="J14" s="31">
        <f t="shared" si="0"/>
        <v>47.976402321083171</v>
      </c>
      <c r="K14" s="7"/>
      <c r="L14" s="7"/>
      <c r="M14" s="7"/>
      <c r="N14" s="7"/>
    </row>
    <row r="15" spans="1:14" x14ac:dyDescent="0.2">
      <c r="A15" s="105" t="s">
        <v>36</v>
      </c>
      <c r="B15" s="105"/>
      <c r="C15" s="105"/>
      <c r="D15" s="28">
        <f>'Price Calculation'!AB21</f>
        <v>25.124554747817534</v>
      </c>
      <c r="E15" s="94">
        <v>10.8</v>
      </c>
      <c r="F15" s="94">
        <v>3.6</v>
      </c>
      <c r="G15" s="94">
        <v>3.6</v>
      </c>
      <c r="H15" s="94">
        <v>3.9</v>
      </c>
      <c r="I15" s="28">
        <f>HUB!I15</f>
        <v>8.4</v>
      </c>
      <c r="J15" s="31">
        <f t="shared" si="0"/>
        <v>55.424554747817538</v>
      </c>
      <c r="K15" s="7"/>
      <c r="L15" s="7"/>
      <c r="M15" s="7"/>
      <c r="N15" s="7"/>
    </row>
    <row r="16" spans="1:14" x14ac:dyDescent="0.2">
      <c r="A16" s="105" t="s">
        <v>37</v>
      </c>
      <c r="B16" s="105"/>
      <c r="C16" s="105"/>
      <c r="D16" s="28">
        <f>'Price Calculation'!AB22</f>
        <v>28.531794473421375</v>
      </c>
      <c r="E16" s="94">
        <v>17.399999999999999</v>
      </c>
      <c r="F16" s="94">
        <v>6</v>
      </c>
      <c r="G16" s="94">
        <v>6.2</v>
      </c>
      <c r="H16" s="94">
        <v>6</v>
      </c>
      <c r="I16" s="28">
        <f>HUB!I16</f>
        <v>7.2000000000000011</v>
      </c>
      <c r="J16" s="31">
        <f t="shared" si="0"/>
        <v>71.331794473421382</v>
      </c>
      <c r="K16" s="7"/>
      <c r="L16" s="7"/>
      <c r="M16" s="7"/>
      <c r="N16" s="7"/>
    </row>
    <row r="17" spans="1:14" x14ac:dyDescent="0.2">
      <c r="A17" s="105" t="s">
        <v>38</v>
      </c>
      <c r="B17" s="105"/>
      <c r="C17" s="105"/>
      <c r="D17" s="28">
        <f>'Price Calculation'!AB23</f>
        <v>30</v>
      </c>
      <c r="E17" s="94">
        <v>16.799999999999997</v>
      </c>
      <c r="F17" s="94">
        <v>6.2</v>
      </c>
      <c r="G17" s="94">
        <v>5.4</v>
      </c>
      <c r="H17" s="94">
        <v>6</v>
      </c>
      <c r="I17" s="28">
        <f>HUB!I17</f>
        <v>10</v>
      </c>
      <c r="J17" s="31">
        <f t="shared" si="0"/>
        <v>74.400000000000006</v>
      </c>
      <c r="K17" s="7"/>
      <c r="L17" s="7"/>
      <c r="M17" s="7"/>
      <c r="N17" s="7"/>
    </row>
    <row r="18" spans="1:14" x14ac:dyDescent="0.2">
      <c r="A18" s="105" t="s">
        <v>39</v>
      </c>
      <c r="B18" s="105"/>
      <c r="C18" s="105"/>
      <c r="D18" s="28">
        <f>'Price Calculation'!AB24</f>
        <v>20.704855370556</v>
      </c>
      <c r="E18" s="94">
        <v>26.400000000000002</v>
      </c>
      <c r="F18" s="94">
        <v>8.6</v>
      </c>
      <c r="G18" s="94">
        <v>8.4</v>
      </c>
      <c r="H18" s="94">
        <v>8.6</v>
      </c>
      <c r="I18" s="28">
        <f>HUB!I18</f>
        <v>10</v>
      </c>
      <c r="J18" s="31">
        <f t="shared" si="0"/>
        <v>82.704855370556004</v>
      </c>
      <c r="K18" s="7"/>
      <c r="L18" s="7"/>
      <c r="M18" s="7"/>
      <c r="N18" s="7"/>
    </row>
    <row r="19" spans="1:14" x14ac:dyDescent="0.2">
      <c r="A19" s="105" t="s">
        <v>40</v>
      </c>
      <c r="B19" s="105"/>
      <c r="C19" s="105"/>
      <c r="D19" s="28">
        <f>'Price Calculation'!AB25</f>
        <v>19.235837139009909</v>
      </c>
      <c r="E19" s="94">
        <v>27</v>
      </c>
      <c r="F19" s="94">
        <v>8.6</v>
      </c>
      <c r="G19" s="94">
        <v>8.6</v>
      </c>
      <c r="H19" s="94">
        <v>8.1999999999999993</v>
      </c>
      <c r="I19" s="28">
        <f>HUB!I19</f>
        <v>10</v>
      </c>
      <c r="J19" s="31">
        <f t="shared" si="0"/>
        <v>81.635837139009908</v>
      </c>
      <c r="K19" s="7"/>
      <c r="L19" s="7"/>
      <c r="M19" s="7"/>
      <c r="N19" s="7"/>
    </row>
    <row r="20" spans="1:14" x14ac:dyDescent="0.2">
      <c r="A20" s="105" t="s">
        <v>41</v>
      </c>
      <c r="B20" s="105"/>
      <c r="C20" s="105"/>
      <c r="D20" s="28">
        <f>'Price Calculation'!AB26</f>
        <v>19.546199821198485</v>
      </c>
      <c r="E20" s="94">
        <v>15.600000000000001</v>
      </c>
      <c r="F20" s="94">
        <v>5.6</v>
      </c>
      <c r="G20" s="94">
        <v>4.2</v>
      </c>
      <c r="H20" s="94">
        <v>4.5999999999999996</v>
      </c>
      <c r="I20" s="28">
        <f>HUB!I20</f>
        <v>1.2</v>
      </c>
      <c r="J20" s="31">
        <f t="shared" si="0"/>
        <v>50.746199821198495</v>
      </c>
      <c r="K20" s="7"/>
    </row>
    <row r="21" spans="1:14" x14ac:dyDescent="0.2">
      <c r="A21" s="105" t="s">
        <v>42</v>
      </c>
      <c r="B21" s="105"/>
      <c r="C21" s="105"/>
      <c r="D21" s="28">
        <f>'Price Calculation'!AB27</f>
        <v>18.935288911312735</v>
      </c>
      <c r="E21" s="94">
        <v>16.200000000000003</v>
      </c>
      <c r="F21" s="94">
        <v>6.2</v>
      </c>
      <c r="G21" s="94">
        <v>5.6</v>
      </c>
      <c r="H21" s="94">
        <v>5.4</v>
      </c>
      <c r="I21" s="28">
        <f>HUB!I21</f>
        <v>10</v>
      </c>
      <c r="J21" s="31">
        <f t="shared" si="0"/>
        <v>62.335288911312745</v>
      </c>
      <c r="K21" s="7"/>
    </row>
    <row r="22" spans="1:14" x14ac:dyDescent="0.2">
      <c r="A22" s="105" t="s">
        <v>43</v>
      </c>
      <c r="B22" s="105"/>
      <c r="C22" s="105"/>
      <c r="D22" s="28">
        <f>'Price Calculation'!AB28</f>
        <v>20.034469279970509</v>
      </c>
      <c r="E22" s="94">
        <v>28.200000000000003</v>
      </c>
      <c r="F22" s="94">
        <v>8</v>
      </c>
      <c r="G22" s="94">
        <v>8.4</v>
      </c>
      <c r="H22" s="94">
        <v>8.1999999999999993</v>
      </c>
      <c r="I22" s="28">
        <f>HUB!I22</f>
        <v>8.6</v>
      </c>
      <c r="J22" s="31">
        <f t="shared" si="0"/>
        <v>81.434469279970514</v>
      </c>
      <c r="K22" s="7"/>
    </row>
    <row r="23" spans="1:14" x14ac:dyDescent="0.2">
      <c r="A23" s="105" t="s">
        <v>44</v>
      </c>
      <c r="B23" s="105"/>
      <c r="C23" s="105"/>
      <c r="D23" s="28">
        <f>'Price Calculation'!AB29</f>
        <v>23.522004025794047</v>
      </c>
      <c r="E23" s="94">
        <v>17.34</v>
      </c>
      <c r="F23" s="94">
        <v>6.2</v>
      </c>
      <c r="G23" s="94">
        <v>6</v>
      </c>
      <c r="H23" s="94">
        <v>6</v>
      </c>
      <c r="I23" s="28">
        <f>HUB!I23</f>
        <v>10</v>
      </c>
      <c r="J23" s="31">
        <f t="shared" si="0"/>
        <v>69.062004025794053</v>
      </c>
      <c r="K23" s="7"/>
    </row>
    <row r="24" spans="1:14" x14ac:dyDescent="0.2">
      <c r="A24" s="105" t="s">
        <v>14</v>
      </c>
      <c r="B24" s="105"/>
      <c r="C24" s="105"/>
      <c r="D24" s="28">
        <f>'Price Calculation'!AB30</f>
        <v>21.78563398612317</v>
      </c>
      <c r="E24" s="94">
        <v>27.599999999999998</v>
      </c>
      <c r="F24" s="94">
        <v>8.6</v>
      </c>
      <c r="G24" s="94">
        <v>9</v>
      </c>
      <c r="H24" s="94">
        <v>8</v>
      </c>
      <c r="I24" s="28">
        <f>HUB!I24</f>
        <v>10</v>
      </c>
      <c r="J24" s="31">
        <f t="shared" si="0"/>
        <v>84.985633986123162</v>
      </c>
      <c r="K24" s="7"/>
    </row>
    <row r="25" spans="1:14" x14ac:dyDescent="0.2">
      <c r="A25" s="105" t="s">
        <v>45</v>
      </c>
      <c r="B25" s="105"/>
      <c r="C25" s="105"/>
      <c r="D25" s="28">
        <f>'Price Calculation'!AB31</f>
        <v>27.497326203208555</v>
      </c>
      <c r="E25" s="94">
        <v>13.200000000000001</v>
      </c>
      <c r="F25" s="94">
        <v>5.6</v>
      </c>
      <c r="G25" s="94">
        <v>5.2</v>
      </c>
      <c r="H25" s="94">
        <v>5.4</v>
      </c>
      <c r="I25" s="28">
        <f>HUB!I25</f>
        <v>10</v>
      </c>
      <c r="J25" s="31">
        <f t="shared" si="0"/>
        <v>66.897326203208564</v>
      </c>
      <c r="K25" s="7"/>
    </row>
    <row r="26" spans="1:14" x14ac:dyDescent="0.2">
      <c r="A26" s="7"/>
      <c r="B26" s="7"/>
      <c r="C26" s="7"/>
      <c r="D26" s="7"/>
      <c r="E26" s="7"/>
      <c r="F26" s="7"/>
      <c r="G26" s="7"/>
      <c r="H26" s="7"/>
      <c r="I26" s="7"/>
      <c r="J26" s="7"/>
      <c r="K26" s="7"/>
    </row>
    <row r="27" spans="1:14" x14ac:dyDescent="0.2">
      <c r="A27" s="7"/>
      <c r="B27" s="7"/>
      <c r="C27" s="7"/>
      <c r="D27" s="7"/>
      <c r="E27" s="7"/>
      <c r="F27" s="7"/>
      <c r="G27" s="7"/>
      <c r="H27" s="7"/>
      <c r="I27" s="7"/>
      <c r="J27" s="7"/>
      <c r="K27" s="7"/>
    </row>
    <row r="28" spans="1:14" x14ac:dyDescent="0.2">
      <c r="A28" s="7"/>
      <c r="B28" s="7"/>
      <c r="C28" s="7"/>
      <c r="D28" s="7"/>
      <c r="E28" s="7"/>
      <c r="F28" s="7"/>
      <c r="G28" s="7"/>
      <c r="H28" s="7"/>
      <c r="I28" s="7"/>
      <c r="J28" s="7"/>
      <c r="K28" s="7"/>
    </row>
    <row r="29" spans="1:14" x14ac:dyDescent="0.2">
      <c r="A29" s="7"/>
      <c r="B29" s="7"/>
      <c r="C29" s="7"/>
      <c r="D29" s="7"/>
      <c r="E29" s="7"/>
      <c r="F29" s="7"/>
      <c r="G29" s="7"/>
      <c r="H29" s="7"/>
      <c r="I29" s="7"/>
      <c r="J29" s="7"/>
      <c r="K29" s="7"/>
    </row>
    <row r="30" spans="1:14" x14ac:dyDescent="0.2">
      <c r="A30" s="7"/>
      <c r="B30" s="7"/>
      <c r="C30" s="7"/>
      <c r="D30" s="7"/>
      <c r="E30" s="7"/>
      <c r="F30" s="7"/>
      <c r="G30" s="7"/>
      <c r="H30" s="7"/>
      <c r="I30" s="7"/>
      <c r="J30" s="7"/>
      <c r="K30" s="7"/>
    </row>
  </sheetData>
  <mergeCells count="23">
    <mergeCell ref="A6:C6"/>
    <mergeCell ref="A7:C7"/>
    <mergeCell ref="A3:C3"/>
    <mergeCell ref="A4:C4"/>
    <mergeCell ref="A5:C5"/>
    <mergeCell ref="A8:C8"/>
    <mergeCell ref="A9:C9"/>
    <mergeCell ref="A10:C10"/>
    <mergeCell ref="A11:C11"/>
    <mergeCell ref="A12:C12"/>
    <mergeCell ref="A13:C13"/>
    <mergeCell ref="A14:C14"/>
    <mergeCell ref="A15:C15"/>
    <mergeCell ref="A16:C16"/>
    <mergeCell ref="A17:C17"/>
    <mergeCell ref="A23:C23"/>
    <mergeCell ref="A24:C24"/>
    <mergeCell ref="A25:C25"/>
    <mergeCell ref="A18:C18"/>
    <mergeCell ref="A19:C19"/>
    <mergeCell ref="A20:C20"/>
    <mergeCell ref="A21:C21"/>
    <mergeCell ref="A22:C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D4" sqref="D4:D25"/>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row>
    <row r="3" spans="1:14" x14ac:dyDescent="0.2">
      <c r="A3" s="106"/>
      <c r="B3" s="106"/>
      <c r="C3" s="106"/>
      <c r="D3" s="29" t="s">
        <v>6</v>
      </c>
      <c r="E3" s="29" t="s">
        <v>7</v>
      </c>
      <c r="F3" s="29" t="s">
        <v>8</v>
      </c>
      <c r="G3" s="29" t="s">
        <v>9</v>
      </c>
      <c r="H3" s="29" t="s">
        <v>10</v>
      </c>
      <c r="I3" s="29" t="s">
        <v>11</v>
      </c>
      <c r="J3" s="30" t="s">
        <v>25</v>
      </c>
      <c r="K3" s="6"/>
      <c r="L3" s="6"/>
      <c r="M3" s="6"/>
      <c r="N3" s="6"/>
    </row>
    <row r="4" spans="1:14" x14ac:dyDescent="0.2">
      <c r="A4" s="105" t="s">
        <v>13</v>
      </c>
      <c r="B4" s="105"/>
      <c r="C4" s="105"/>
      <c r="D4" s="28">
        <f>'Price Calculation'!AB10</f>
        <v>26.569782886531861</v>
      </c>
      <c r="E4" s="97">
        <v>21</v>
      </c>
      <c r="F4" s="97">
        <v>7.8</v>
      </c>
      <c r="G4" s="97">
        <v>7.4</v>
      </c>
      <c r="H4" s="97">
        <v>9</v>
      </c>
      <c r="I4" s="28">
        <f>HUB!I4</f>
        <v>10</v>
      </c>
      <c r="J4" s="31">
        <f>SUM(D4:I4)</f>
        <v>81.769782886531857</v>
      </c>
      <c r="K4" s="7"/>
      <c r="L4" s="7"/>
      <c r="M4" s="7"/>
      <c r="N4" s="7"/>
    </row>
    <row r="5" spans="1:14" x14ac:dyDescent="0.2">
      <c r="A5" s="105" t="s">
        <v>26</v>
      </c>
      <c r="B5" s="105"/>
      <c r="C5" s="105"/>
      <c r="D5" s="28">
        <f>'Price Calculation'!AB11</f>
        <v>24.452770855264575</v>
      </c>
      <c r="E5" s="97">
        <v>27</v>
      </c>
      <c r="F5" s="97">
        <v>9.6</v>
      </c>
      <c r="G5" s="97">
        <v>9.6</v>
      </c>
      <c r="H5" s="97">
        <v>9.8000000000000007</v>
      </c>
      <c r="I5" s="28">
        <f>HUB!I5</f>
        <v>10</v>
      </c>
      <c r="J5" s="31">
        <f>SUM(D5:I5)</f>
        <v>90.452770855264575</v>
      </c>
      <c r="K5" s="7"/>
      <c r="L5" s="7"/>
      <c r="M5" s="7"/>
      <c r="N5" s="7"/>
    </row>
    <row r="6" spans="1:14" x14ac:dyDescent="0.2">
      <c r="A6" s="105" t="s">
        <v>27</v>
      </c>
      <c r="B6" s="105"/>
      <c r="C6" s="105"/>
      <c r="D6" s="28">
        <f>'Price Calculation'!AB12</f>
        <v>17.997899894994749</v>
      </c>
      <c r="E6" s="97">
        <v>15</v>
      </c>
      <c r="F6" s="97">
        <v>5.8</v>
      </c>
      <c r="G6" s="97">
        <v>6</v>
      </c>
      <c r="H6" s="97">
        <v>5</v>
      </c>
      <c r="I6" s="28">
        <f>HUB!I6</f>
        <v>1.7999999999999998</v>
      </c>
      <c r="J6" s="31">
        <f t="shared" ref="J6:J25" si="0">SUM(D6:I6)</f>
        <v>51.59789989499474</v>
      </c>
      <c r="K6" s="7"/>
      <c r="L6" s="7"/>
      <c r="M6" s="7"/>
      <c r="N6" s="7"/>
    </row>
    <row r="7" spans="1:14" x14ac:dyDescent="0.2">
      <c r="A7" s="105" t="s">
        <v>28</v>
      </c>
      <c r="B7" s="105"/>
      <c r="C7" s="105"/>
      <c r="D7" s="28">
        <f>'Price Calculation'!AB13</f>
        <v>18.705168598346926</v>
      </c>
      <c r="E7" s="97">
        <v>15</v>
      </c>
      <c r="F7" s="97">
        <v>6</v>
      </c>
      <c r="G7" s="97">
        <v>5.4</v>
      </c>
      <c r="H7" s="97">
        <v>5</v>
      </c>
      <c r="I7" s="28">
        <f>HUB!I7</f>
        <v>10</v>
      </c>
      <c r="J7" s="31">
        <f t="shared" si="0"/>
        <v>60.105168598346928</v>
      </c>
      <c r="K7" s="7"/>
      <c r="L7" s="7"/>
      <c r="M7" s="7"/>
      <c r="N7" s="7"/>
    </row>
    <row r="8" spans="1:14" x14ac:dyDescent="0.2">
      <c r="A8" s="105" t="s">
        <v>29</v>
      </c>
      <c r="B8" s="105"/>
      <c r="C8" s="105"/>
      <c r="D8" s="28">
        <f>'Price Calculation'!AB14</f>
        <v>27.497326203208555</v>
      </c>
      <c r="E8" s="97">
        <v>18</v>
      </c>
      <c r="F8" s="97">
        <v>6.4</v>
      </c>
      <c r="G8" s="97">
        <v>7</v>
      </c>
      <c r="H8" s="97">
        <v>7</v>
      </c>
      <c r="I8" s="28">
        <f>HUB!I8</f>
        <v>7.6</v>
      </c>
      <c r="J8" s="31">
        <f t="shared" si="0"/>
        <v>73.497326203208559</v>
      </c>
      <c r="K8" s="7"/>
      <c r="L8" s="7"/>
      <c r="M8" s="7"/>
      <c r="N8" s="7"/>
    </row>
    <row r="9" spans="1:14" x14ac:dyDescent="0.2">
      <c r="A9" s="105" t="s">
        <v>30</v>
      </c>
      <c r="B9" s="105"/>
      <c r="C9" s="105"/>
      <c r="D9" s="28">
        <f>'Price Calculation'!AB15</f>
        <v>22.277340716599713</v>
      </c>
      <c r="E9" s="97">
        <v>27</v>
      </c>
      <c r="F9" s="97">
        <v>9</v>
      </c>
      <c r="G9" s="97">
        <v>9.6</v>
      </c>
      <c r="H9" s="97">
        <v>9.6</v>
      </c>
      <c r="I9" s="28">
        <f>HUB!I9</f>
        <v>10</v>
      </c>
      <c r="J9" s="31">
        <f t="shared" si="0"/>
        <v>87.477340716599699</v>
      </c>
      <c r="K9" s="7"/>
      <c r="L9" s="7"/>
      <c r="M9" s="7"/>
      <c r="N9" s="7"/>
    </row>
    <row r="10" spans="1:14" x14ac:dyDescent="0.2">
      <c r="A10" s="105" t="s">
        <v>31</v>
      </c>
      <c r="B10" s="105"/>
      <c r="C10" s="105"/>
      <c r="D10" s="28">
        <f>'Price Calculation'!AB16</f>
        <v>27.148891235480466</v>
      </c>
      <c r="E10" s="97">
        <v>24</v>
      </c>
      <c r="F10" s="97">
        <v>7.8</v>
      </c>
      <c r="G10" s="97">
        <v>5</v>
      </c>
      <c r="H10" s="97">
        <v>6</v>
      </c>
      <c r="I10" s="28">
        <f>HUB!I10</f>
        <v>10</v>
      </c>
      <c r="J10" s="31">
        <f t="shared" si="0"/>
        <v>79.94889123548046</v>
      </c>
      <c r="K10" s="7"/>
      <c r="L10" s="7"/>
      <c r="M10" s="7"/>
      <c r="N10" s="7"/>
    </row>
    <row r="11" spans="1:14" x14ac:dyDescent="0.2">
      <c r="A11" s="105" t="s">
        <v>32</v>
      </c>
      <c r="B11" s="105"/>
      <c r="C11" s="105"/>
      <c r="D11" s="28">
        <f>'Price Calculation'!AB17</f>
        <v>21.496655518394654</v>
      </c>
      <c r="E11" s="97">
        <v>27</v>
      </c>
      <c r="F11" s="97">
        <v>9</v>
      </c>
      <c r="G11" s="97">
        <v>7.4</v>
      </c>
      <c r="H11" s="97">
        <v>7.4</v>
      </c>
      <c r="I11" s="28">
        <f>HUB!I11</f>
        <v>10</v>
      </c>
      <c r="J11" s="31">
        <f t="shared" si="0"/>
        <v>82.296655518394658</v>
      </c>
      <c r="K11" s="7"/>
      <c r="L11" s="7"/>
      <c r="M11" s="7"/>
      <c r="N11" s="7"/>
    </row>
    <row r="12" spans="1:14" x14ac:dyDescent="0.2">
      <c r="A12" s="105" t="s">
        <v>33</v>
      </c>
      <c r="B12" s="105"/>
      <c r="C12" s="105"/>
      <c r="D12" s="28">
        <f>'Price Calculation'!AB18</f>
        <v>25.582089552238809</v>
      </c>
      <c r="E12" s="97">
        <v>27</v>
      </c>
      <c r="F12" s="97">
        <v>9.1999999999999993</v>
      </c>
      <c r="G12" s="97">
        <v>9.6</v>
      </c>
      <c r="H12" s="97">
        <v>9.1999999999999993</v>
      </c>
      <c r="I12" s="28">
        <f>HUB!I12</f>
        <v>10</v>
      </c>
      <c r="J12" s="31">
        <f t="shared" si="0"/>
        <v>90.582089552238813</v>
      </c>
      <c r="K12" s="7"/>
      <c r="L12" s="7"/>
      <c r="M12" s="7"/>
      <c r="N12" s="7"/>
    </row>
    <row r="13" spans="1:14" x14ac:dyDescent="0.2">
      <c r="A13" s="105" t="s">
        <v>34</v>
      </c>
      <c r="B13" s="105"/>
      <c r="C13" s="105"/>
      <c r="D13" s="28">
        <f>'Price Calculation'!AB19</f>
        <v>27.32199787460149</v>
      </c>
      <c r="E13" s="97">
        <v>24</v>
      </c>
      <c r="F13" s="97">
        <v>5.6</v>
      </c>
      <c r="G13" s="97">
        <v>5</v>
      </c>
      <c r="H13" s="97">
        <v>8</v>
      </c>
      <c r="I13" s="28">
        <f>HUB!I13</f>
        <v>7.2000000000000011</v>
      </c>
      <c r="J13" s="31">
        <f t="shared" si="0"/>
        <v>77.12199787460149</v>
      </c>
      <c r="K13" s="7"/>
      <c r="L13" s="7"/>
      <c r="M13" s="7"/>
      <c r="N13" s="7"/>
    </row>
    <row r="14" spans="1:14" x14ac:dyDescent="0.2">
      <c r="A14" s="105" t="s">
        <v>35</v>
      </c>
      <c r="B14" s="105"/>
      <c r="C14" s="105"/>
      <c r="D14" s="28">
        <f>'Price Calculation'!AB20</f>
        <v>16.576402321083172</v>
      </c>
      <c r="E14" s="97">
        <v>25.799999999999997</v>
      </c>
      <c r="F14" s="97">
        <v>5.6</v>
      </c>
      <c r="G14" s="97">
        <v>9.4</v>
      </c>
      <c r="H14" s="97">
        <v>8</v>
      </c>
      <c r="I14" s="28">
        <f>HUB!I14</f>
        <v>8.8000000000000007</v>
      </c>
      <c r="J14" s="31">
        <f t="shared" si="0"/>
        <v>74.17640232108316</v>
      </c>
      <c r="K14" s="7"/>
      <c r="L14" s="7"/>
      <c r="M14" s="7"/>
      <c r="N14" s="7"/>
    </row>
    <row r="15" spans="1:14" x14ac:dyDescent="0.2">
      <c r="A15" s="105" t="s">
        <v>36</v>
      </c>
      <c r="B15" s="105"/>
      <c r="C15" s="105"/>
      <c r="D15" s="28">
        <f>'Price Calculation'!AB21</f>
        <v>25.124554747817534</v>
      </c>
      <c r="E15" s="97">
        <v>21</v>
      </c>
      <c r="F15" s="97">
        <v>5</v>
      </c>
      <c r="G15" s="97">
        <v>5</v>
      </c>
      <c r="H15" s="97">
        <v>5</v>
      </c>
      <c r="I15" s="28">
        <f>HUB!I15</f>
        <v>8.4</v>
      </c>
      <c r="J15" s="31">
        <f t="shared" si="0"/>
        <v>69.524554747817533</v>
      </c>
      <c r="K15" s="7"/>
      <c r="L15" s="7"/>
      <c r="M15" s="7"/>
      <c r="N15" s="7"/>
    </row>
    <row r="16" spans="1:14" x14ac:dyDescent="0.2">
      <c r="A16" s="105" t="s">
        <v>37</v>
      </c>
      <c r="B16" s="105"/>
      <c r="C16" s="105"/>
      <c r="D16" s="28">
        <f>'Price Calculation'!AB22</f>
        <v>28.531794473421375</v>
      </c>
      <c r="E16" s="97">
        <v>27</v>
      </c>
      <c r="F16" s="97">
        <v>8.6</v>
      </c>
      <c r="G16" s="97">
        <v>9</v>
      </c>
      <c r="H16" s="97">
        <v>8.8000000000000007</v>
      </c>
      <c r="I16" s="28">
        <f>HUB!I16</f>
        <v>7.2000000000000011</v>
      </c>
      <c r="J16" s="31">
        <f t="shared" si="0"/>
        <v>89.131794473421365</v>
      </c>
      <c r="K16" s="7"/>
      <c r="L16" s="7"/>
      <c r="M16" s="7"/>
      <c r="N16" s="7"/>
    </row>
    <row r="17" spans="1:14" x14ac:dyDescent="0.2">
      <c r="A17" s="105" t="s">
        <v>38</v>
      </c>
      <c r="B17" s="105"/>
      <c r="C17" s="105"/>
      <c r="D17" s="28">
        <f>'Price Calculation'!AB23</f>
        <v>30</v>
      </c>
      <c r="E17" s="97">
        <v>27</v>
      </c>
      <c r="F17" s="97">
        <v>8.8000000000000007</v>
      </c>
      <c r="G17" s="97">
        <v>9</v>
      </c>
      <c r="H17" s="97">
        <v>9.6</v>
      </c>
      <c r="I17" s="28">
        <f>HUB!I17</f>
        <v>10</v>
      </c>
      <c r="J17" s="31">
        <f t="shared" si="0"/>
        <v>94.399999999999991</v>
      </c>
      <c r="K17" s="7"/>
      <c r="L17" s="7"/>
      <c r="M17" s="7"/>
      <c r="N17" s="7"/>
    </row>
    <row r="18" spans="1:14" x14ac:dyDescent="0.2">
      <c r="A18" s="105" t="s">
        <v>39</v>
      </c>
      <c r="B18" s="105"/>
      <c r="C18" s="105"/>
      <c r="D18" s="28">
        <f>'Price Calculation'!AB24</f>
        <v>20.704855370556</v>
      </c>
      <c r="E18" s="97">
        <v>27.599999999999998</v>
      </c>
      <c r="F18" s="97">
        <v>9.4</v>
      </c>
      <c r="G18" s="97">
        <v>9.4</v>
      </c>
      <c r="H18" s="97">
        <v>9.4</v>
      </c>
      <c r="I18" s="28">
        <f>HUB!I18</f>
        <v>10</v>
      </c>
      <c r="J18" s="31">
        <f t="shared" si="0"/>
        <v>86.504855370556001</v>
      </c>
      <c r="K18" s="7"/>
      <c r="L18" s="7"/>
      <c r="M18" s="7"/>
      <c r="N18" s="7"/>
    </row>
    <row r="19" spans="1:14" x14ac:dyDescent="0.2">
      <c r="A19" s="105" t="s">
        <v>40</v>
      </c>
      <c r="B19" s="105"/>
      <c r="C19" s="105"/>
      <c r="D19" s="28">
        <f>'Price Calculation'!AB25</f>
        <v>19.235837139009909</v>
      </c>
      <c r="E19" s="97">
        <v>27.599999999999998</v>
      </c>
      <c r="F19" s="97">
        <v>9.1999999999999993</v>
      </c>
      <c r="G19" s="97">
        <v>9.1999999999999993</v>
      </c>
      <c r="H19" s="97">
        <v>9.6</v>
      </c>
      <c r="I19" s="28">
        <f>HUB!I19</f>
        <v>10</v>
      </c>
      <c r="J19" s="31">
        <f t="shared" si="0"/>
        <v>84.835837139009911</v>
      </c>
      <c r="K19" s="7"/>
      <c r="L19" s="7"/>
      <c r="M19" s="7"/>
      <c r="N19" s="7"/>
    </row>
    <row r="20" spans="1:14" x14ac:dyDescent="0.2">
      <c r="A20" s="105" t="s">
        <v>41</v>
      </c>
      <c r="B20" s="105"/>
      <c r="C20" s="105"/>
      <c r="D20" s="28">
        <f>'Price Calculation'!AB26</f>
        <v>19.546199821198485</v>
      </c>
      <c r="E20" s="97">
        <v>8.3999999999999986</v>
      </c>
      <c r="F20" s="97">
        <v>2.8</v>
      </c>
      <c r="G20" s="97">
        <v>7</v>
      </c>
      <c r="H20" s="97">
        <v>9.6</v>
      </c>
      <c r="I20" s="28">
        <f>HUB!I20</f>
        <v>1.2</v>
      </c>
      <c r="J20" s="31">
        <f t="shared" si="0"/>
        <v>48.546199821198492</v>
      </c>
      <c r="K20" s="7"/>
    </row>
    <row r="21" spans="1:14" x14ac:dyDescent="0.2">
      <c r="A21" s="105" t="s">
        <v>42</v>
      </c>
      <c r="B21" s="105"/>
      <c r="C21" s="105"/>
      <c r="D21" s="28">
        <f>'Price Calculation'!AB27</f>
        <v>18.935288911312735</v>
      </c>
      <c r="E21" s="97">
        <v>18</v>
      </c>
      <c r="F21" s="97">
        <v>6.4</v>
      </c>
      <c r="G21" s="97">
        <v>6</v>
      </c>
      <c r="H21" s="97">
        <v>9.6</v>
      </c>
      <c r="I21" s="28">
        <f>HUB!I21</f>
        <v>10</v>
      </c>
      <c r="J21" s="31">
        <f t="shared" si="0"/>
        <v>68.935288911312739</v>
      </c>
      <c r="K21" s="7"/>
    </row>
    <row r="22" spans="1:14" x14ac:dyDescent="0.2">
      <c r="A22" s="105" t="s">
        <v>43</v>
      </c>
      <c r="B22" s="105"/>
      <c r="C22" s="105"/>
      <c r="D22" s="28">
        <f>'Price Calculation'!AB28</f>
        <v>20.034469279970509</v>
      </c>
      <c r="E22" s="97">
        <v>27</v>
      </c>
      <c r="F22" s="97">
        <v>9.6</v>
      </c>
      <c r="G22" s="97">
        <v>9.6</v>
      </c>
      <c r="H22" s="97">
        <v>9.8000000000000007</v>
      </c>
      <c r="I22" s="28">
        <f>HUB!I22</f>
        <v>8.6</v>
      </c>
      <c r="J22" s="31">
        <f t="shared" si="0"/>
        <v>84.634469279970503</v>
      </c>
      <c r="K22" s="7"/>
    </row>
    <row r="23" spans="1:14" x14ac:dyDescent="0.2">
      <c r="A23" s="105" t="s">
        <v>44</v>
      </c>
      <c r="B23" s="105"/>
      <c r="C23" s="105"/>
      <c r="D23" s="28">
        <f>'Price Calculation'!AB29</f>
        <v>23.522004025794047</v>
      </c>
      <c r="E23" s="97">
        <v>27</v>
      </c>
      <c r="F23" s="97">
        <v>9.4</v>
      </c>
      <c r="G23" s="97">
        <v>9.6</v>
      </c>
      <c r="H23" s="97">
        <v>9.8000000000000007</v>
      </c>
      <c r="I23" s="28">
        <f>HUB!I23</f>
        <v>10</v>
      </c>
      <c r="J23" s="31">
        <f t="shared" si="0"/>
        <v>89.322004025794044</v>
      </c>
      <c r="K23" s="7"/>
    </row>
    <row r="24" spans="1:14" x14ac:dyDescent="0.2">
      <c r="A24" s="105" t="s">
        <v>14</v>
      </c>
      <c r="B24" s="105"/>
      <c r="C24" s="105"/>
      <c r="D24" s="28">
        <f>'Price Calculation'!AB30</f>
        <v>21.78563398612317</v>
      </c>
      <c r="E24" s="97">
        <v>27</v>
      </c>
      <c r="F24" s="97">
        <v>9.6</v>
      </c>
      <c r="G24" s="97">
        <v>9.6</v>
      </c>
      <c r="H24" s="97">
        <v>9.8000000000000007</v>
      </c>
      <c r="I24" s="28">
        <f>HUB!I24</f>
        <v>10</v>
      </c>
      <c r="J24" s="31">
        <f t="shared" si="0"/>
        <v>87.785633986123173</v>
      </c>
      <c r="K24" s="7"/>
    </row>
    <row r="25" spans="1:14" x14ac:dyDescent="0.2">
      <c r="A25" s="105" t="s">
        <v>45</v>
      </c>
      <c r="B25" s="105"/>
      <c r="C25" s="105"/>
      <c r="D25" s="28">
        <f>'Price Calculation'!AB31</f>
        <v>27.497326203208555</v>
      </c>
      <c r="E25" s="97">
        <v>25.200000000000003</v>
      </c>
      <c r="F25" s="97">
        <v>8.4</v>
      </c>
      <c r="G25" s="97">
        <v>8</v>
      </c>
      <c r="H25" s="97">
        <v>9</v>
      </c>
      <c r="I25" s="28">
        <f>HUB!I25</f>
        <v>10</v>
      </c>
      <c r="J25" s="31">
        <f t="shared" si="0"/>
        <v>88.097326203208553</v>
      </c>
      <c r="K25" s="7"/>
    </row>
    <row r="26" spans="1:14" x14ac:dyDescent="0.2">
      <c r="A26" s="7"/>
      <c r="B26" s="7"/>
      <c r="C26" s="7"/>
      <c r="D26" s="7"/>
      <c r="E26" s="7"/>
      <c r="F26" s="7"/>
      <c r="G26" s="7"/>
      <c r="H26" s="7"/>
      <c r="I26" s="7"/>
      <c r="J26" s="7"/>
      <c r="K26" s="7"/>
    </row>
    <row r="27" spans="1:14" x14ac:dyDescent="0.2">
      <c r="A27" s="7"/>
      <c r="B27" s="7"/>
      <c r="C27" s="7"/>
      <c r="D27" s="7"/>
      <c r="E27" s="7"/>
      <c r="F27" s="7"/>
      <c r="G27" s="7"/>
      <c r="H27" s="7"/>
      <c r="I27" s="7"/>
      <c r="J27" s="7"/>
      <c r="K27" s="7"/>
    </row>
    <row r="28" spans="1:14" x14ac:dyDescent="0.2">
      <c r="A28" s="7"/>
      <c r="B28" s="7"/>
      <c r="C28" s="7"/>
      <c r="D28" s="7"/>
      <c r="E28" s="7"/>
      <c r="F28" s="7"/>
      <c r="G28" s="7"/>
      <c r="H28" s="7"/>
      <c r="I28" s="7"/>
      <c r="J28" s="7"/>
      <c r="K28" s="7"/>
    </row>
    <row r="29" spans="1:14" x14ac:dyDescent="0.2">
      <c r="A29" s="7"/>
      <c r="B29" s="7"/>
      <c r="C29" s="7"/>
      <c r="D29" s="7"/>
      <c r="E29" s="7"/>
      <c r="F29" s="7"/>
      <c r="G29" s="7"/>
      <c r="H29" s="7"/>
      <c r="I29" s="7"/>
      <c r="J29" s="7"/>
      <c r="K29" s="7"/>
    </row>
    <row r="30" spans="1:14" x14ac:dyDescent="0.2">
      <c r="A30" s="7"/>
      <c r="B30" s="7"/>
      <c r="C30" s="7"/>
      <c r="D30" s="7"/>
      <c r="E30" s="7"/>
      <c r="F30" s="7"/>
      <c r="G30" s="7"/>
      <c r="H30" s="7"/>
      <c r="I30" s="7"/>
      <c r="J30" s="7"/>
      <c r="K30" s="7"/>
    </row>
  </sheetData>
  <mergeCells count="23">
    <mergeCell ref="A6:C6"/>
    <mergeCell ref="A7:C7"/>
    <mergeCell ref="A3:C3"/>
    <mergeCell ref="A4:C4"/>
    <mergeCell ref="A5:C5"/>
    <mergeCell ref="A8:C8"/>
    <mergeCell ref="A9:C9"/>
    <mergeCell ref="A10:C10"/>
    <mergeCell ref="A11:C11"/>
    <mergeCell ref="A12:C12"/>
    <mergeCell ref="A13:C13"/>
    <mergeCell ref="A14:C14"/>
    <mergeCell ref="A15:C15"/>
    <mergeCell ref="A16:C16"/>
    <mergeCell ref="A17:C17"/>
    <mergeCell ref="A23:C23"/>
    <mergeCell ref="A24:C24"/>
    <mergeCell ref="A25:C25"/>
    <mergeCell ref="A18:C18"/>
    <mergeCell ref="A19:C19"/>
    <mergeCell ref="A20:C20"/>
    <mergeCell ref="A21:C21"/>
    <mergeCell ref="A22:C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D4" sqref="D4:D25"/>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c r="J2" s="3"/>
    </row>
    <row r="3" spans="1:14" x14ac:dyDescent="0.2">
      <c r="A3" s="106"/>
      <c r="B3" s="106"/>
      <c r="C3" s="106"/>
      <c r="D3" s="29" t="s">
        <v>6</v>
      </c>
      <c r="E3" s="29" t="s">
        <v>7</v>
      </c>
      <c r="F3" s="29" t="s">
        <v>8</v>
      </c>
      <c r="G3" s="29" t="s">
        <v>9</v>
      </c>
      <c r="H3" s="29" t="s">
        <v>10</v>
      </c>
      <c r="I3" s="29" t="s">
        <v>11</v>
      </c>
      <c r="J3" s="30" t="s">
        <v>25</v>
      </c>
      <c r="K3" s="6"/>
      <c r="L3" s="6"/>
      <c r="M3" s="6"/>
      <c r="N3" s="6"/>
    </row>
    <row r="4" spans="1:14" x14ac:dyDescent="0.2">
      <c r="A4" s="105" t="s">
        <v>13</v>
      </c>
      <c r="B4" s="105"/>
      <c r="C4" s="105"/>
      <c r="D4" s="28">
        <f>'Price Calculation'!AB10</f>
        <v>26.569782886531861</v>
      </c>
      <c r="E4" s="98">
        <v>24</v>
      </c>
      <c r="F4" s="98">
        <v>8</v>
      </c>
      <c r="G4" s="98">
        <v>9</v>
      </c>
      <c r="H4" s="98">
        <v>9</v>
      </c>
      <c r="I4" s="28">
        <f>HUB!I4</f>
        <v>10</v>
      </c>
      <c r="J4" s="31">
        <f>SUM(D4:I4)</f>
        <v>86.569782886531868</v>
      </c>
      <c r="K4" s="7"/>
      <c r="L4" s="7"/>
      <c r="M4" s="7"/>
      <c r="N4" s="7"/>
    </row>
    <row r="5" spans="1:14" x14ac:dyDescent="0.2">
      <c r="A5" s="105" t="s">
        <v>26</v>
      </c>
      <c r="B5" s="105"/>
      <c r="C5" s="105"/>
      <c r="D5" s="28">
        <f>'Price Calculation'!AB11</f>
        <v>24.452770855264575</v>
      </c>
      <c r="E5" s="98">
        <v>27</v>
      </c>
      <c r="F5" s="98">
        <v>9</v>
      </c>
      <c r="G5" s="98">
        <v>9</v>
      </c>
      <c r="H5" s="98">
        <v>10</v>
      </c>
      <c r="I5" s="28">
        <f>HUB!I5</f>
        <v>10</v>
      </c>
      <c r="J5" s="31">
        <f>SUM(D5:I5)</f>
        <v>89.452770855264575</v>
      </c>
      <c r="K5" s="7"/>
      <c r="L5" s="7"/>
      <c r="M5" s="7"/>
      <c r="N5" s="7"/>
    </row>
    <row r="6" spans="1:14" x14ac:dyDescent="0.2">
      <c r="A6" s="105" t="s">
        <v>27</v>
      </c>
      <c r="B6" s="105"/>
      <c r="C6" s="105"/>
      <c r="D6" s="28">
        <f>'Price Calculation'!AB12</f>
        <v>17.997899894994749</v>
      </c>
      <c r="E6" s="98">
        <v>18</v>
      </c>
      <c r="F6" s="98">
        <v>6</v>
      </c>
      <c r="G6" s="98">
        <v>6</v>
      </c>
      <c r="H6" s="98">
        <v>6</v>
      </c>
      <c r="I6" s="28">
        <f>HUB!I6</f>
        <v>1.7999999999999998</v>
      </c>
      <c r="J6" s="31">
        <f t="shared" ref="J6:J25" si="0">SUM(D6:I6)</f>
        <v>55.797899894994742</v>
      </c>
      <c r="K6" s="7"/>
      <c r="L6" s="7"/>
      <c r="M6" s="7"/>
      <c r="N6" s="7"/>
    </row>
    <row r="7" spans="1:14" x14ac:dyDescent="0.2">
      <c r="A7" s="105" t="s">
        <v>28</v>
      </c>
      <c r="B7" s="105"/>
      <c r="C7" s="105"/>
      <c r="D7" s="28">
        <f>'Price Calculation'!AB13</f>
        <v>18.705168598346926</v>
      </c>
      <c r="E7" s="98">
        <v>18</v>
      </c>
      <c r="F7" s="98">
        <v>6</v>
      </c>
      <c r="G7" s="98">
        <v>6</v>
      </c>
      <c r="H7" s="98">
        <v>6</v>
      </c>
      <c r="I7" s="28">
        <f>HUB!I7</f>
        <v>10</v>
      </c>
      <c r="J7" s="31">
        <f t="shared" si="0"/>
        <v>64.70516859834693</v>
      </c>
      <c r="K7" s="7"/>
      <c r="L7" s="7"/>
      <c r="M7" s="7"/>
      <c r="N7" s="7"/>
    </row>
    <row r="8" spans="1:14" x14ac:dyDescent="0.2">
      <c r="A8" s="105" t="s">
        <v>29</v>
      </c>
      <c r="B8" s="105"/>
      <c r="C8" s="105"/>
      <c r="D8" s="28">
        <f>'Price Calculation'!AB14</f>
        <v>27.497326203208555</v>
      </c>
      <c r="E8" s="98">
        <v>18</v>
      </c>
      <c r="F8" s="98">
        <v>5</v>
      </c>
      <c r="G8" s="98">
        <v>6</v>
      </c>
      <c r="H8" s="98">
        <v>5</v>
      </c>
      <c r="I8" s="28">
        <f>HUB!I8</f>
        <v>7.6</v>
      </c>
      <c r="J8" s="31">
        <f t="shared" si="0"/>
        <v>69.097326203208553</v>
      </c>
      <c r="K8" s="7"/>
      <c r="L8" s="7"/>
      <c r="M8" s="7"/>
      <c r="N8" s="7"/>
    </row>
    <row r="9" spans="1:14" x14ac:dyDescent="0.2">
      <c r="A9" s="105" t="s">
        <v>30</v>
      </c>
      <c r="B9" s="105"/>
      <c r="C9" s="105"/>
      <c r="D9" s="28">
        <f>'Price Calculation'!AB15</f>
        <v>22.277340716599713</v>
      </c>
      <c r="E9" s="98">
        <v>27</v>
      </c>
      <c r="F9" s="98">
        <v>9</v>
      </c>
      <c r="G9" s="98">
        <v>9</v>
      </c>
      <c r="H9" s="98">
        <v>8</v>
      </c>
      <c r="I9" s="28">
        <f>HUB!I9</f>
        <v>10</v>
      </c>
      <c r="J9" s="31">
        <f t="shared" si="0"/>
        <v>85.27734071659971</v>
      </c>
      <c r="K9" s="7"/>
      <c r="L9" s="7"/>
      <c r="M9" s="7"/>
      <c r="N9" s="7"/>
    </row>
    <row r="10" spans="1:14" x14ac:dyDescent="0.2">
      <c r="A10" s="105" t="s">
        <v>31</v>
      </c>
      <c r="B10" s="105"/>
      <c r="C10" s="105"/>
      <c r="D10" s="28">
        <f>'Price Calculation'!AB16</f>
        <v>27.148891235480466</v>
      </c>
      <c r="E10" s="98">
        <v>15</v>
      </c>
      <c r="F10" s="98">
        <v>5</v>
      </c>
      <c r="G10" s="98">
        <v>5</v>
      </c>
      <c r="H10" s="98">
        <v>5</v>
      </c>
      <c r="I10" s="28">
        <f>HUB!I10</f>
        <v>10</v>
      </c>
      <c r="J10" s="31">
        <f t="shared" si="0"/>
        <v>67.148891235480463</v>
      </c>
      <c r="K10" s="7"/>
      <c r="L10" s="7"/>
      <c r="M10" s="7"/>
      <c r="N10" s="7"/>
    </row>
    <row r="11" spans="1:14" x14ac:dyDescent="0.2">
      <c r="A11" s="105" t="s">
        <v>32</v>
      </c>
      <c r="B11" s="105"/>
      <c r="C11" s="105"/>
      <c r="D11" s="28">
        <f>'Price Calculation'!AB17</f>
        <v>21.496655518394654</v>
      </c>
      <c r="E11" s="98">
        <v>15</v>
      </c>
      <c r="F11" s="98">
        <v>5</v>
      </c>
      <c r="G11" s="98">
        <v>5</v>
      </c>
      <c r="H11" s="98">
        <v>5</v>
      </c>
      <c r="I11" s="28">
        <f>HUB!I11</f>
        <v>10</v>
      </c>
      <c r="J11" s="31">
        <f t="shared" si="0"/>
        <v>61.496655518394654</v>
      </c>
      <c r="K11" s="7"/>
      <c r="L11" s="7"/>
      <c r="M11" s="7"/>
      <c r="N11" s="7"/>
    </row>
    <row r="12" spans="1:14" x14ac:dyDescent="0.2">
      <c r="A12" s="105" t="s">
        <v>33</v>
      </c>
      <c r="B12" s="105"/>
      <c r="C12" s="105"/>
      <c r="D12" s="28">
        <f>'Price Calculation'!AB18</f>
        <v>25.582089552238809</v>
      </c>
      <c r="E12" s="98">
        <v>18</v>
      </c>
      <c r="F12" s="98">
        <v>6</v>
      </c>
      <c r="G12" s="98">
        <v>6</v>
      </c>
      <c r="H12" s="98">
        <v>6</v>
      </c>
      <c r="I12" s="28">
        <f>HUB!I12</f>
        <v>10</v>
      </c>
      <c r="J12" s="31">
        <f t="shared" si="0"/>
        <v>71.582089552238813</v>
      </c>
      <c r="K12" s="7"/>
      <c r="L12" s="7"/>
      <c r="M12" s="7"/>
      <c r="N12" s="7"/>
    </row>
    <row r="13" spans="1:14" x14ac:dyDescent="0.2">
      <c r="A13" s="105" t="s">
        <v>34</v>
      </c>
      <c r="B13" s="105"/>
      <c r="C13" s="105"/>
      <c r="D13" s="28">
        <f>'Price Calculation'!AB19</f>
        <v>27.32199787460149</v>
      </c>
      <c r="E13" s="98">
        <v>15</v>
      </c>
      <c r="F13" s="98">
        <v>5</v>
      </c>
      <c r="G13" s="98">
        <v>5</v>
      </c>
      <c r="H13" s="98">
        <v>5</v>
      </c>
      <c r="I13" s="28">
        <f>HUB!I13</f>
        <v>7.2000000000000011</v>
      </c>
      <c r="J13" s="31">
        <f t="shared" si="0"/>
        <v>64.521997874601496</v>
      </c>
      <c r="K13" s="7"/>
      <c r="L13" s="7"/>
      <c r="M13" s="7"/>
      <c r="N13" s="7"/>
    </row>
    <row r="14" spans="1:14" x14ac:dyDescent="0.2">
      <c r="A14" s="105" t="s">
        <v>35</v>
      </c>
      <c r="B14" s="105"/>
      <c r="C14" s="105"/>
      <c r="D14" s="28">
        <f>'Price Calculation'!AB20</f>
        <v>16.576402321083172</v>
      </c>
      <c r="E14" s="98">
        <v>18</v>
      </c>
      <c r="F14" s="98">
        <v>6</v>
      </c>
      <c r="G14" s="98">
        <v>6</v>
      </c>
      <c r="H14" s="98">
        <v>6</v>
      </c>
      <c r="I14" s="28">
        <f>HUB!I14</f>
        <v>8.8000000000000007</v>
      </c>
      <c r="J14" s="31">
        <f t="shared" si="0"/>
        <v>61.376402321083177</v>
      </c>
      <c r="K14" s="7"/>
      <c r="L14" s="7"/>
      <c r="M14" s="7"/>
      <c r="N14" s="7"/>
    </row>
    <row r="15" spans="1:14" x14ac:dyDescent="0.2">
      <c r="A15" s="105" t="s">
        <v>36</v>
      </c>
      <c r="B15" s="105"/>
      <c r="C15" s="105"/>
      <c r="D15" s="28">
        <f>'Price Calculation'!AB21</f>
        <v>25.124554747817534</v>
      </c>
      <c r="E15" s="98">
        <v>12</v>
      </c>
      <c r="F15" s="98">
        <v>4</v>
      </c>
      <c r="G15" s="98">
        <v>4</v>
      </c>
      <c r="H15" s="98">
        <v>4</v>
      </c>
      <c r="I15" s="28">
        <f>HUB!I15</f>
        <v>8.4</v>
      </c>
      <c r="J15" s="31">
        <f t="shared" si="0"/>
        <v>57.524554747817533</v>
      </c>
      <c r="K15" s="7"/>
      <c r="L15" s="7"/>
      <c r="M15" s="7"/>
      <c r="N15" s="7"/>
    </row>
    <row r="16" spans="1:14" x14ac:dyDescent="0.2">
      <c r="A16" s="105" t="s">
        <v>37</v>
      </c>
      <c r="B16" s="105"/>
      <c r="C16" s="105"/>
      <c r="D16" s="28">
        <f>'Price Calculation'!AB22</f>
        <v>28.531794473421375</v>
      </c>
      <c r="E16" s="98">
        <v>15</v>
      </c>
      <c r="F16" s="98">
        <v>5</v>
      </c>
      <c r="G16" s="98">
        <v>5</v>
      </c>
      <c r="H16" s="98">
        <v>5</v>
      </c>
      <c r="I16" s="28">
        <f>HUB!I16</f>
        <v>7.2000000000000011</v>
      </c>
      <c r="J16" s="31">
        <f t="shared" si="0"/>
        <v>65.731794473421374</v>
      </c>
      <c r="K16" s="7"/>
      <c r="L16" s="7"/>
      <c r="M16" s="7"/>
      <c r="N16" s="7"/>
    </row>
    <row r="17" spans="1:14" x14ac:dyDescent="0.2">
      <c r="A17" s="105" t="s">
        <v>38</v>
      </c>
      <c r="B17" s="105"/>
      <c r="C17" s="105"/>
      <c r="D17" s="28">
        <f>'Price Calculation'!AB23</f>
        <v>30</v>
      </c>
      <c r="E17" s="98">
        <v>15</v>
      </c>
      <c r="F17" s="98">
        <v>5</v>
      </c>
      <c r="G17" s="98">
        <v>5</v>
      </c>
      <c r="H17" s="98">
        <v>5</v>
      </c>
      <c r="I17" s="28">
        <f>HUB!I17</f>
        <v>10</v>
      </c>
      <c r="J17" s="31">
        <f t="shared" si="0"/>
        <v>70</v>
      </c>
      <c r="K17" s="7"/>
      <c r="L17" s="7"/>
      <c r="M17" s="7"/>
      <c r="N17" s="7"/>
    </row>
    <row r="18" spans="1:14" x14ac:dyDescent="0.2">
      <c r="A18" s="105" t="s">
        <v>39</v>
      </c>
      <c r="B18" s="105"/>
      <c r="C18" s="105"/>
      <c r="D18" s="28">
        <f>'Price Calculation'!AB24</f>
        <v>20.704855370556</v>
      </c>
      <c r="E18" s="98">
        <v>15</v>
      </c>
      <c r="F18" s="98">
        <v>5</v>
      </c>
      <c r="G18" s="98">
        <v>5</v>
      </c>
      <c r="H18" s="98">
        <v>5</v>
      </c>
      <c r="I18" s="28">
        <f>HUB!I18</f>
        <v>10</v>
      </c>
      <c r="J18" s="31">
        <f t="shared" si="0"/>
        <v>60.704855370556004</v>
      </c>
      <c r="K18" s="7"/>
      <c r="L18" s="7"/>
      <c r="M18" s="7"/>
      <c r="N18" s="7"/>
    </row>
    <row r="19" spans="1:14" x14ac:dyDescent="0.2">
      <c r="A19" s="105" t="s">
        <v>40</v>
      </c>
      <c r="B19" s="105"/>
      <c r="C19" s="105"/>
      <c r="D19" s="28">
        <f>'Price Calculation'!AB25</f>
        <v>19.235837139009909</v>
      </c>
      <c r="E19" s="98">
        <v>24</v>
      </c>
      <c r="F19" s="98">
        <v>8</v>
      </c>
      <c r="G19" s="98">
        <v>8</v>
      </c>
      <c r="H19" s="98">
        <v>8</v>
      </c>
      <c r="I19" s="28">
        <f>HUB!I19</f>
        <v>10</v>
      </c>
      <c r="J19" s="31">
        <f t="shared" si="0"/>
        <v>77.235837139009902</v>
      </c>
      <c r="K19" s="7"/>
      <c r="L19" s="7"/>
      <c r="M19" s="7"/>
      <c r="N19" s="7"/>
    </row>
    <row r="20" spans="1:14" x14ac:dyDescent="0.2">
      <c r="A20" s="105" t="s">
        <v>41</v>
      </c>
      <c r="B20" s="105"/>
      <c r="C20" s="105"/>
      <c r="D20" s="28">
        <f>'Price Calculation'!AB26</f>
        <v>19.546199821198485</v>
      </c>
      <c r="E20" s="98">
        <v>18</v>
      </c>
      <c r="F20" s="98">
        <v>6</v>
      </c>
      <c r="G20" s="98">
        <v>6</v>
      </c>
      <c r="H20" s="98">
        <v>6</v>
      </c>
      <c r="I20" s="28">
        <f>HUB!I20</f>
        <v>1.2</v>
      </c>
      <c r="J20" s="31">
        <f t="shared" si="0"/>
        <v>56.746199821198488</v>
      </c>
      <c r="K20" s="7"/>
    </row>
    <row r="21" spans="1:14" x14ac:dyDescent="0.2">
      <c r="A21" s="105" t="s">
        <v>42</v>
      </c>
      <c r="B21" s="105"/>
      <c r="C21" s="105"/>
      <c r="D21" s="28">
        <f>'Price Calculation'!AB27</f>
        <v>18.935288911312735</v>
      </c>
      <c r="E21" s="98">
        <v>18</v>
      </c>
      <c r="F21" s="98">
        <v>6</v>
      </c>
      <c r="G21" s="98">
        <v>6</v>
      </c>
      <c r="H21" s="98">
        <v>6</v>
      </c>
      <c r="I21" s="28">
        <f>HUB!I21</f>
        <v>10</v>
      </c>
      <c r="J21" s="31">
        <f t="shared" si="0"/>
        <v>64.935288911312739</v>
      </c>
      <c r="K21" s="7"/>
    </row>
    <row r="22" spans="1:14" x14ac:dyDescent="0.2">
      <c r="A22" s="105" t="s">
        <v>43</v>
      </c>
      <c r="B22" s="105"/>
      <c r="C22" s="105"/>
      <c r="D22" s="28">
        <f>'Price Calculation'!AB28</f>
        <v>20.034469279970509</v>
      </c>
      <c r="E22" s="98">
        <v>24</v>
      </c>
      <c r="F22" s="98">
        <v>9</v>
      </c>
      <c r="G22" s="98">
        <v>9</v>
      </c>
      <c r="H22" s="98">
        <v>10</v>
      </c>
      <c r="I22" s="28">
        <f>HUB!I22</f>
        <v>8.6</v>
      </c>
      <c r="J22" s="31">
        <f t="shared" si="0"/>
        <v>80.634469279970503</v>
      </c>
      <c r="K22" s="7"/>
    </row>
    <row r="23" spans="1:14" x14ac:dyDescent="0.2">
      <c r="A23" s="105" t="s">
        <v>44</v>
      </c>
      <c r="B23" s="105"/>
      <c r="C23" s="105"/>
      <c r="D23" s="28">
        <f>'Price Calculation'!AB29</f>
        <v>23.522004025794047</v>
      </c>
      <c r="E23" s="98">
        <v>24</v>
      </c>
      <c r="F23" s="98">
        <v>6</v>
      </c>
      <c r="G23" s="98">
        <v>6</v>
      </c>
      <c r="H23" s="98">
        <v>6</v>
      </c>
      <c r="I23" s="28">
        <f>HUB!I23</f>
        <v>10</v>
      </c>
      <c r="J23" s="31">
        <f t="shared" si="0"/>
        <v>75.522004025794047</v>
      </c>
      <c r="K23" s="7"/>
    </row>
    <row r="24" spans="1:14" x14ac:dyDescent="0.2">
      <c r="A24" s="105" t="s">
        <v>14</v>
      </c>
      <c r="B24" s="105"/>
      <c r="C24" s="105"/>
      <c r="D24" s="28">
        <f>'Price Calculation'!AB30</f>
        <v>21.78563398612317</v>
      </c>
      <c r="E24" s="98">
        <v>24</v>
      </c>
      <c r="F24" s="98">
        <v>9</v>
      </c>
      <c r="G24" s="98">
        <v>8.8000000000000007</v>
      </c>
      <c r="H24" s="98">
        <v>8</v>
      </c>
      <c r="I24" s="28">
        <f>HUB!I24</f>
        <v>10</v>
      </c>
      <c r="J24" s="31">
        <f t="shared" si="0"/>
        <v>81.58563398612317</v>
      </c>
      <c r="K24" s="7"/>
    </row>
    <row r="25" spans="1:14" x14ac:dyDescent="0.2">
      <c r="A25" s="105" t="s">
        <v>45</v>
      </c>
      <c r="B25" s="105"/>
      <c r="C25" s="105"/>
      <c r="D25" s="28">
        <f>'Price Calculation'!AB31</f>
        <v>27.497326203208555</v>
      </c>
      <c r="E25" s="98">
        <v>18</v>
      </c>
      <c r="F25" s="98">
        <v>6</v>
      </c>
      <c r="G25" s="98">
        <v>6</v>
      </c>
      <c r="H25" s="98">
        <v>6</v>
      </c>
      <c r="I25" s="28">
        <f>HUB!I25</f>
        <v>10</v>
      </c>
      <c r="J25" s="31">
        <f t="shared" si="0"/>
        <v>73.497326203208559</v>
      </c>
      <c r="K25" s="7"/>
    </row>
    <row r="26" spans="1:14" x14ac:dyDescent="0.2">
      <c r="A26" s="7"/>
      <c r="B26" s="7"/>
      <c r="C26" s="7"/>
      <c r="D26" s="7"/>
      <c r="E26" s="7"/>
      <c r="F26" s="7"/>
      <c r="G26" s="7"/>
      <c r="H26" s="7"/>
      <c r="I26" s="7"/>
      <c r="J26" s="7"/>
      <c r="K26" s="7"/>
    </row>
    <row r="27" spans="1:14" x14ac:dyDescent="0.2">
      <c r="A27" s="7"/>
      <c r="B27" s="7"/>
      <c r="C27" s="7"/>
      <c r="D27" s="7"/>
      <c r="E27" s="7"/>
      <c r="F27" s="7"/>
      <c r="G27" s="7"/>
      <c r="H27" s="7"/>
      <c r="I27" s="7"/>
      <c r="J27" s="7"/>
      <c r="K27" s="7"/>
    </row>
    <row r="28" spans="1:14" x14ac:dyDescent="0.2">
      <c r="A28" s="7"/>
      <c r="B28" s="7"/>
      <c r="C28" s="7"/>
      <c r="D28" s="7"/>
      <c r="E28" s="7"/>
      <c r="F28" s="7"/>
      <c r="G28" s="7"/>
      <c r="H28" s="7"/>
      <c r="I28" s="7"/>
      <c r="J28" s="7"/>
      <c r="K28" s="7"/>
    </row>
    <row r="29" spans="1:14" x14ac:dyDescent="0.2">
      <c r="A29" s="7"/>
      <c r="B29" s="7"/>
      <c r="C29" s="7"/>
      <c r="D29" s="7"/>
      <c r="E29" s="7"/>
      <c r="F29" s="7"/>
      <c r="G29" s="7"/>
      <c r="H29" s="7"/>
      <c r="I29" s="7"/>
      <c r="J29" s="7"/>
      <c r="K29" s="7"/>
    </row>
    <row r="30" spans="1:14" x14ac:dyDescent="0.2">
      <c r="A30" s="7"/>
      <c r="B30" s="7"/>
      <c r="C30" s="7"/>
      <c r="D30" s="7"/>
      <c r="E30" s="7"/>
      <c r="F30" s="7"/>
      <c r="G30" s="7"/>
      <c r="H30" s="7"/>
      <c r="I30" s="7"/>
      <c r="J30" s="7"/>
      <c r="K30" s="7"/>
    </row>
  </sheetData>
  <mergeCells count="23">
    <mergeCell ref="A6:C6"/>
    <mergeCell ref="A7:C7"/>
    <mergeCell ref="A3:C3"/>
    <mergeCell ref="A4:C4"/>
    <mergeCell ref="A5:C5"/>
    <mergeCell ref="A8:C8"/>
    <mergeCell ref="A9:C9"/>
    <mergeCell ref="A10:C10"/>
    <mergeCell ref="A11:C11"/>
    <mergeCell ref="A12:C12"/>
    <mergeCell ref="A13:C13"/>
    <mergeCell ref="A14:C14"/>
    <mergeCell ref="A15:C15"/>
    <mergeCell ref="A16:C16"/>
    <mergeCell ref="A17:C17"/>
    <mergeCell ref="A23:C23"/>
    <mergeCell ref="A24:C24"/>
    <mergeCell ref="A25:C25"/>
    <mergeCell ref="A18:C18"/>
    <mergeCell ref="A19:C19"/>
    <mergeCell ref="A20:C20"/>
    <mergeCell ref="A21:C21"/>
    <mergeCell ref="A22:C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D4" sqref="D4"/>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106"/>
      <c r="B3" s="106"/>
      <c r="C3" s="106"/>
      <c r="D3" s="29" t="s">
        <v>6</v>
      </c>
      <c r="E3" s="29" t="s">
        <v>7</v>
      </c>
      <c r="F3" s="29" t="s">
        <v>8</v>
      </c>
      <c r="G3" s="29" t="s">
        <v>9</v>
      </c>
      <c r="H3" s="29" t="s">
        <v>10</v>
      </c>
      <c r="I3" s="29" t="s">
        <v>11</v>
      </c>
      <c r="J3" s="30" t="s">
        <v>25</v>
      </c>
      <c r="K3" s="6"/>
      <c r="L3" s="6"/>
      <c r="M3" s="6"/>
      <c r="N3" s="6"/>
      <c r="O3" s="7"/>
    </row>
    <row r="4" spans="1:15" x14ac:dyDescent="0.2">
      <c r="A4" s="105" t="s">
        <v>13</v>
      </c>
      <c r="B4" s="105"/>
      <c r="C4" s="105"/>
      <c r="D4" s="28">
        <f>'Price Calculation'!AB10</f>
        <v>26.569782886531861</v>
      </c>
      <c r="E4" s="99">
        <v>15.600000000000001</v>
      </c>
      <c r="F4" s="99">
        <v>5.6</v>
      </c>
      <c r="G4" s="99">
        <v>5</v>
      </c>
      <c r="H4" s="99">
        <v>6</v>
      </c>
      <c r="I4" s="28">
        <f>HUB!I4</f>
        <v>10</v>
      </c>
      <c r="J4" s="31">
        <f>SUM(D4:I4)</f>
        <v>68.769782886531857</v>
      </c>
      <c r="K4" s="7"/>
      <c r="L4" s="7"/>
      <c r="M4" s="7"/>
      <c r="N4" s="7"/>
      <c r="O4" s="7"/>
    </row>
    <row r="5" spans="1:15" x14ac:dyDescent="0.2">
      <c r="A5" s="105" t="s">
        <v>26</v>
      </c>
      <c r="B5" s="105"/>
      <c r="C5" s="105"/>
      <c r="D5" s="28">
        <f>'Price Calculation'!AB11</f>
        <v>24.452770855264575</v>
      </c>
      <c r="E5" s="99">
        <v>30</v>
      </c>
      <c r="F5" s="99">
        <v>9.8000000000000007</v>
      </c>
      <c r="G5" s="99">
        <v>10</v>
      </c>
      <c r="H5" s="99">
        <v>9.8000000000000007</v>
      </c>
      <c r="I5" s="100">
        <f>HUB!I5</f>
        <v>10</v>
      </c>
      <c r="J5" s="31">
        <f>SUM(D5:I5)</f>
        <v>94.052770855264569</v>
      </c>
      <c r="K5" s="7"/>
      <c r="L5" s="7"/>
      <c r="M5" s="7"/>
      <c r="N5" s="7"/>
      <c r="O5" s="7"/>
    </row>
    <row r="6" spans="1:15" x14ac:dyDescent="0.2">
      <c r="A6" s="105" t="s">
        <v>27</v>
      </c>
      <c r="B6" s="105"/>
      <c r="C6" s="105"/>
      <c r="D6" s="28">
        <f>'Price Calculation'!AB12</f>
        <v>17.997899894994749</v>
      </c>
      <c r="E6" s="99">
        <v>18</v>
      </c>
      <c r="F6" s="99">
        <v>6</v>
      </c>
      <c r="G6" s="99">
        <v>6</v>
      </c>
      <c r="H6" s="99">
        <v>6</v>
      </c>
      <c r="I6" s="100">
        <f>HUB!I6</f>
        <v>1.7999999999999998</v>
      </c>
      <c r="J6" s="31">
        <f t="shared" ref="J6:J25" si="0">SUM(D6:I6)</f>
        <v>55.797899894994742</v>
      </c>
      <c r="K6" s="7"/>
      <c r="L6" s="7"/>
      <c r="M6" s="7"/>
      <c r="N6" s="7"/>
      <c r="O6" s="7"/>
    </row>
    <row r="7" spans="1:15" x14ac:dyDescent="0.2">
      <c r="A7" s="105" t="s">
        <v>28</v>
      </c>
      <c r="B7" s="105"/>
      <c r="C7" s="105"/>
      <c r="D7" s="28">
        <f>'Price Calculation'!AB13</f>
        <v>18.705168598346926</v>
      </c>
      <c r="E7" s="99">
        <v>17.399999999999999</v>
      </c>
      <c r="F7" s="99">
        <v>6</v>
      </c>
      <c r="G7" s="99">
        <v>5.8</v>
      </c>
      <c r="H7" s="99">
        <v>6</v>
      </c>
      <c r="I7" s="100">
        <f>HUB!I7</f>
        <v>10</v>
      </c>
      <c r="J7" s="31">
        <f t="shared" si="0"/>
        <v>63.905168598346918</v>
      </c>
      <c r="K7" s="7"/>
      <c r="L7" s="7"/>
      <c r="M7" s="7"/>
      <c r="N7" s="7"/>
      <c r="O7" s="7"/>
    </row>
    <row r="8" spans="1:15" x14ac:dyDescent="0.2">
      <c r="A8" s="105" t="s">
        <v>29</v>
      </c>
      <c r="B8" s="105"/>
      <c r="C8" s="105"/>
      <c r="D8" s="28">
        <f>'Price Calculation'!AB14</f>
        <v>27.497326203208555</v>
      </c>
      <c r="E8" s="99">
        <v>15</v>
      </c>
      <c r="F8" s="99">
        <v>6</v>
      </c>
      <c r="G8" s="99">
        <v>6</v>
      </c>
      <c r="H8" s="99">
        <v>6</v>
      </c>
      <c r="I8" s="100">
        <f>HUB!I8</f>
        <v>7.6</v>
      </c>
      <c r="J8" s="31">
        <f t="shared" si="0"/>
        <v>68.097326203208553</v>
      </c>
      <c r="K8" s="7"/>
      <c r="L8" s="7"/>
      <c r="M8" s="7"/>
      <c r="N8" s="7"/>
      <c r="O8" s="7"/>
    </row>
    <row r="9" spans="1:15" x14ac:dyDescent="0.2">
      <c r="A9" s="105" t="s">
        <v>30</v>
      </c>
      <c r="B9" s="105"/>
      <c r="C9" s="105"/>
      <c r="D9" s="28">
        <f>'Price Calculation'!AB15</f>
        <v>22.277340716599713</v>
      </c>
      <c r="E9" s="99">
        <v>15</v>
      </c>
      <c r="F9" s="99">
        <v>5</v>
      </c>
      <c r="G9" s="99">
        <v>5</v>
      </c>
      <c r="H9" s="99">
        <v>5</v>
      </c>
      <c r="I9" s="100">
        <f>HUB!I9</f>
        <v>10</v>
      </c>
      <c r="J9" s="31">
        <f t="shared" si="0"/>
        <v>62.27734071659971</v>
      </c>
      <c r="K9" s="7"/>
      <c r="L9" s="7"/>
      <c r="M9" s="7"/>
      <c r="N9" s="7"/>
      <c r="O9" s="7"/>
    </row>
    <row r="10" spans="1:15" x14ac:dyDescent="0.2">
      <c r="A10" s="105" t="s">
        <v>31</v>
      </c>
      <c r="B10" s="105"/>
      <c r="C10" s="105"/>
      <c r="D10" s="28">
        <f>'Price Calculation'!AB16</f>
        <v>27.148891235480466</v>
      </c>
      <c r="E10" s="99">
        <v>12</v>
      </c>
      <c r="F10" s="99">
        <v>4</v>
      </c>
      <c r="G10" s="99">
        <v>4</v>
      </c>
      <c r="H10" s="99">
        <v>4</v>
      </c>
      <c r="I10" s="100">
        <f>HUB!I10</f>
        <v>10</v>
      </c>
      <c r="J10" s="31">
        <f t="shared" si="0"/>
        <v>61.148891235480463</v>
      </c>
      <c r="K10" s="7"/>
      <c r="L10" s="7"/>
      <c r="M10" s="7"/>
      <c r="N10" s="7"/>
    </row>
    <row r="11" spans="1:15" x14ac:dyDescent="0.2">
      <c r="A11" s="105" t="s">
        <v>32</v>
      </c>
      <c r="B11" s="105"/>
      <c r="C11" s="105"/>
      <c r="D11" s="28">
        <f>'Price Calculation'!AB17</f>
        <v>21.496655518394654</v>
      </c>
      <c r="E11" s="99">
        <v>12</v>
      </c>
      <c r="F11" s="99">
        <v>4</v>
      </c>
      <c r="G11" s="99">
        <v>4</v>
      </c>
      <c r="H11" s="99">
        <v>4</v>
      </c>
      <c r="I11" s="100">
        <f>HUB!I11</f>
        <v>10</v>
      </c>
      <c r="J11" s="31">
        <f t="shared" si="0"/>
        <v>55.496655518394654</v>
      </c>
      <c r="K11" s="7"/>
      <c r="L11" s="7"/>
      <c r="M11" s="7"/>
      <c r="N11" s="7"/>
    </row>
    <row r="12" spans="1:15" x14ac:dyDescent="0.2">
      <c r="A12" s="105" t="s">
        <v>33</v>
      </c>
      <c r="B12" s="105"/>
      <c r="C12" s="105"/>
      <c r="D12" s="28">
        <f>'Price Calculation'!AB18</f>
        <v>25.582089552238809</v>
      </c>
      <c r="E12" s="99">
        <v>12</v>
      </c>
      <c r="F12" s="99">
        <v>4.2</v>
      </c>
      <c r="G12" s="99">
        <v>5</v>
      </c>
      <c r="H12" s="99">
        <v>4.8</v>
      </c>
      <c r="I12" s="100">
        <f>HUB!I12</f>
        <v>10</v>
      </c>
      <c r="J12" s="31">
        <f t="shared" si="0"/>
        <v>61.582089552238813</v>
      </c>
      <c r="K12" s="7"/>
      <c r="L12" s="7"/>
      <c r="M12" s="7"/>
      <c r="N12" s="7"/>
    </row>
    <row r="13" spans="1:15" x14ac:dyDescent="0.2">
      <c r="A13" s="105" t="s">
        <v>34</v>
      </c>
      <c r="B13" s="105"/>
      <c r="C13" s="105"/>
      <c r="D13" s="28">
        <f>'Price Calculation'!AB19</f>
        <v>27.32199787460149</v>
      </c>
      <c r="E13" s="99">
        <v>12</v>
      </c>
      <c r="F13" s="99">
        <v>4</v>
      </c>
      <c r="G13" s="99">
        <v>4</v>
      </c>
      <c r="H13" s="99">
        <v>4</v>
      </c>
      <c r="I13" s="100">
        <f>HUB!I13</f>
        <v>7.2000000000000011</v>
      </c>
      <c r="J13" s="31">
        <f t="shared" si="0"/>
        <v>58.521997874601496</v>
      </c>
      <c r="K13" s="7"/>
      <c r="L13" s="7"/>
      <c r="M13" s="7"/>
      <c r="N13" s="7"/>
    </row>
    <row r="14" spans="1:15" x14ac:dyDescent="0.2">
      <c r="A14" s="105" t="s">
        <v>35</v>
      </c>
      <c r="B14" s="105"/>
      <c r="C14" s="105"/>
      <c r="D14" s="28">
        <f>'Price Calculation'!AB20</f>
        <v>16.576402321083172</v>
      </c>
      <c r="E14" s="99">
        <v>18</v>
      </c>
      <c r="F14" s="99">
        <v>6</v>
      </c>
      <c r="G14" s="99">
        <v>6</v>
      </c>
      <c r="H14" s="99">
        <v>6</v>
      </c>
      <c r="I14" s="100">
        <f>HUB!I14</f>
        <v>8.8000000000000007</v>
      </c>
      <c r="J14" s="31">
        <f t="shared" si="0"/>
        <v>61.376402321083177</v>
      </c>
      <c r="K14" s="7"/>
      <c r="L14" s="7"/>
      <c r="M14" s="7"/>
      <c r="N14" s="7"/>
    </row>
    <row r="15" spans="1:15" x14ac:dyDescent="0.2">
      <c r="A15" s="105" t="s">
        <v>36</v>
      </c>
      <c r="B15" s="105"/>
      <c r="C15" s="105"/>
      <c r="D15" s="28">
        <f>'Price Calculation'!AB21</f>
        <v>25.124554747817534</v>
      </c>
      <c r="E15" s="99">
        <v>10.8</v>
      </c>
      <c r="F15" s="99">
        <v>3</v>
      </c>
      <c r="G15" s="99">
        <v>4</v>
      </c>
      <c r="H15" s="99">
        <v>3.6</v>
      </c>
      <c r="I15" s="100">
        <f>HUB!I15</f>
        <v>8.4</v>
      </c>
      <c r="J15" s="31">
        <f t="shared" si="0"/>
        <v>54.924554747817538</v>
      </c>
      <c r="K15" s="7"/>
      <c r="L15" s="7"/>
      <c r="M15" s="7"/>
      <c r="N15" s="7"/>
    </row>
    <row r="16" spans="1:15" x14ac:dyDescent="0.2">
      <c r="A16" s="105" t="s">
        <v>37</v>
      </c>
      <c r="B16" s="105"/>
      <c r="C16" s="105"/>
      <c r="D16" s="28">
        <f>'Price Calculation'!AB22</f>
        <v>28.531794473421375</v>
      </c>
      <c r="E16" s="99">
        <v>18</v>
      </c>
      <c r="F16" s="99">
        <v>6</v>
      </c>
      <c r="G16" s="99">
        <v>5.8</v>
      </c>
      <c r="H16" s="99">
        <v>6</v>
      </c>
      <c r="I16" s="100">
        <f>HUB!I16</f>
        <v>7.2000000000000011</v>
      </c>
      <c r="J16" s="31">
        <f t="shared" si="0"/>
        <v>71.531794473421371</v>
      </c>
      <c r="K16" s="7"/>
      <c r="L16" s="7"/>
      <c r="M16" s="7"/>
      <c r="N16" s="7"/>
    </row>
    <row r="17" spans="1:14" x14ac:dyDescent="0.2">
      <c r="A17" s="105" t="s">
        <v>38</v>
      </c>
      <c r="B17" s="105"/>
      <c r="C17" s="105"/>
      <c r="D17" s="28">
        <f>'Price Calculation'!AB23</f>
        <v>30</v>
      </c>
      <c r="E17" s="99">
        <v>17.399999999999999</v>
      </c>
      <c r="F17" s="99">
        <v>6</v>
      </c>
      <c r="G17" s="99">
        <v>6</v>
      </c>
      <c r="H17" s="99">
        <v>5.8</v>
      </c>
      <c r="I17" s="100">
        <f>HUB!I17</f>
        <v>10</v>
      </c>
      <c r="J17" s="31">
        <f t="shared" si="0"/>
        <v>75.2</v>
      </c>
      <c r="K17" s="7"/>
      <c r="L17" s="7"/>
      <c r="M17" s="7"/>
      <c r="N17" s="7"/>
    </row>
    <row r="18" spans="1:14" x14ac:dyDescent="0.2">
      <c r="A18" s="105" t="s">
        <v>39</v>
      </c>
      <c r="B18" s="105"/>
      <c r="C18" s="105"/>
      <c r="D18" s="28">
        <f>'Price Calculation'!AB24</f>
        <v>20.704855370556</v>
      </c>
      <c r="E18" s="99">
        <v>30</v>
      </c>
      <c r="F18" s="99">
        <v>9.6</v>
      </c>
      <c r="G18" s="99">
        <v>10</v>
      </c>
      <c r="H18" s="99">
        <v>9.8000000000000007</v>
      </c>
      <c r="I18" s="100">
        <f>HUB!I18</f>
        <v>10</v>
      </c>
      <c r="J18" s="31">
        <f t="shared" si="0"/>
        <v>90.104855370555995</v>
      </c>
      <c r="K18" s="7"/>
      <c r="L18" s="7"/>
      <c r="M18" s="7"/>
      <c r="N18" s="7"/>
    </row>
    <row r="19" spans="1:14" x14ac:dyDescent="0.2">
      <c r="A19" s="105" t="s">
        <v>40</v>
      </c>
      <c r="B19" s="105"/>
      <c r="C19" s="105"/>
      <c r="D19" s="28">
        <f>'Price Calculation'!AB25</f>
        <v>19.235837139009909</v>
      </c>
      <c r="E19" s="99">
        <v>29.400000000000002</v>
      </c>
      <c r="F19" s="99">
        <v>9.6</v>
      </c>
      <c r="G19" s="99">
        <v>9.8000000000000007</v>
      </c>
      <c r="H19" s="99">
        <v>9.6</v>
      </c>
      <c r="I19" s="100">
        <f>HUB!I19</f>
        <v>10</v>
      </c>
      <c r="J19" s="31">
        <f t="shared" si="0"/>
        <v>87.635837139009908</v>
      </c>
      <c r="K19" s="7"/>
      <c r="L19" s="7"/>
      <c r="M19" s="7"/>
      <c r="N19" s="7"/>
    </row>
    <row r="20" spans="1:14" x14ac:dyDescent="0.2">
      <c r="A20" s="105" t="s">
        <v>41</v>
      </c>
      <c r="B20" s="105"/>
      <c r="C20" s="105"/>
      <c r="D20" s="28">
        <f>'Price Calculation'!AB26</f>
        <v>19.546199821198485</v>
      </c>
      <c r="E20" s="99">
        <v>16.799999999999997</v>
      </c>
      <c r="F20" s="99">
        <v>5.8</v>
      </c>
      <c r="G20" s="99">
        <v>5.2</v>
      </c>
      <c r="H20" s="99">
        <v>6</v>
      </c>
      <c r="I20" s="100">
        <f>HUB!I20</f>
        <v>1.2</v>
      </c>
      <c r="J20" s="31">
        <f t="shared" si="0"/>
        <v>54.546199821198485</v>
      </c>
      <c r="K20" s="7"/>
    </row>
    <row r="21" spans="1:14" x14ac:dyDescent="0.2">
      <c r="A21" s="105" t="s">
        <v>42</v>
      </c>
      <c r="B21" s="105"/>
      <c r="C21" s="105"/>
      <c r="D21" s="28">
        <f>'Price Calculation'!AB27</f>
        <v>18.935288911312735</v>
      </c>
      <c r="E21" s="99">
        <v>15</v>
      </c>
      <c r="F21" s="99">
        <v>4.8</v>
      </c>
      <c r="G21" s="99">
        <v>5.6</v>
      </c>
      <c r="H21" s="99">
        <v>6</v>
      </c>
      <c r="I21" s="100">
        <f>HUB!I21</f>
        <v>10</v>
      </c>
      <c r="J21" s="31">
        <f t="shared" si="0"/>
        <v>60.335288911312738</v>
      </c>
      <c r="K21" s="7"/>
    </row>
    <row r="22" spans="1:14" x14ac:dyDescent="0.2">
      <c r="A22" s="105" t="s">
        <v>43</v>
      </c>
      <c r="B22" s="105"/>
      <c r="C22" s="105"/>
      <c r="D22" s="28">
        <f>'Price Calculation'!AB28</f>
        <v>20.034469279970509</v>
      </c>
      <c r="E22" s="99">
        <v>30</v>
      </c>
      <c r="F22" s="99">
        <v>9</v>
      </c>
      <c r="G22" s="99">
        <v>9</v>
      </c>
      <c r="H22" s="99">
        <v>9.4</v>
      </c>
      <c r="I22" s="100">
        <f>HUB!I22</f>
        <v>8.6</v>
      </c>
      <c r="J22" s="31">
        <f t="shared" si="0"/>
        <v>86.034469279970509</v>
      </c>
      <c r="K22" s="7"/>
    </row>
    <row r="23" spans="1:14" x14ac:dyDescent="0.2">
      <c r="A23" s="105" t="s">
        <v>44</v>
      </c>
      <c r="B23" s="105"/>
      <c r="C23" s="105"/>
      <c r="D23" s="28">
        <f>'Price Calculation'!AB29</f>
        <v>23.522004025794047</v>
      </c>
      <c r="E23" s="99">
        <v>17.399999999999999</v>
      </c>
      <c r="F23" s="99">
        <v>5.8</v>
      </c>
      <c r="G23" s="99">
        <v>5.6</v>
      </c>
      <c r="H23" s="99">
        <v>5.6</v>
      </c>
      <c r="I23" s="100">
        <f>HUB!I23</f>
        <v>10</v>
      </c>
      <c r="J23" s="31">
        <f t="shared" si="0"/>
        <v>67.922004025794052</v>
      </c>
      <c r="K23" s="7"/>
    </row>
    <row r="24" spans="1:14" x14ac:dyDescent="0.2">
      <c r="A24" s="105" t="s">
        <v>14</v>
      </c>
      <c r="B24" s="105"/>
      <c r="C24" s="105"/>
      <c r="D24" s="28">
        <f>'Price Calculation'!AB30</f>
        <v>21.78563398612317</v>
      </c>
      <c r="E24" s="99">
        <v>30</v>
      </c>
      <c r="F24" s="99">
        <v>9.6</v>
      </c>
      <c r="G24" s="99">
        <v>10</v>
      </c>
      <c r="H24" s="99">
        <v>9.8000000000000007</v>
      </c>
      <c r="I24" s="100">
        <f>HUB!I24</f>
        <v>10</v>
      </c>
      <c r="J24" s="31">
        <f t="shared" si="0"/>
        <v>91.185633986123165</v>
      </c>
      <c r="K24" s="7"/>
    </row>
    <row r="25" spans="1:14" x14ac:dyDescent="0.2">
      <c r="A25" s="105" t="s">
        <v>45</v>
      </c>
      <c r="B25" s="105"/>
      <c r="C25" s="105"/>
      <c r="D25" s="28">
        <f>'Price Calculation'!AB31</f>
        <v>27.497326203208555</v>
      </c>
      <c r="E25" s="99">
        <v>16.799999999999997</v>
      </c>
      <c r="F25" s="99">
        <v>5.8</v>
      </c>
      <c r="G25" s="99">
        <v>6</v>
      </c>
      <c r="H25" s="99">
        <v>6</v>
      </c>
      <c r="I25" s="100">
        <f>HUB!I25</f>
        <v>10</v>
      </c>
      <c r="J25" s="31">
        <f t="shared" si="0"/>
        <v>72.097326203208553</v>
      </c>
      <c r="K25" s="7"/>
    </row>
    <row r="26" spans="1:14" x14ac:dyDescent="0.2">
      <c r="A26" s="7"/>
      <c r="B26" s="7"/>
      <c r="C26" s="7"/>
      <c r="D26" s="7"/>
      <c r="E26" s="7"/>
      <c r="F26" s="7"/>
      <c r="G26" s="7"/>
      <c r="H26" s="7"/>
      <c r="I26" s="7"/>
      <c r="J26" s="7"/>
      <c r="K26" s="7"/>
    </row>
    <row r="27" spans="1:14" x14ac:dyDescent="0.2">
      <c r="A27" s="7"/>
      <c r="B27" s="7"/>
      <c r="C27" s="7"/>
      <c r="D27" s="7"/>
      <c r="E27" s="7"/>
      <c r="F27" s="7"/>
      <c r="G27" s="7"/>
      <c r="H27" s="7"/>
      <c r="I27" s="7"/>
      <c r="J27" s="7"/>
      <c r="K27" s="7"/>
    </row>
    <row r="28" spans="1:14" x14ac:dyDescent="0.2">
      <c r="A28" s="7"/>
      <c r="B28" s="7"/>
      <c r="C28" s="7"/>
      <c r="D28" s="7"/>
      <c r="E28" s="7"/>
      <c r="F28" s="7"/>
      <c r="G28" s="7"/>
      <c r="H28" s="7"/>
      <c r="I28" s="7"/>
      <c r="J28" s="7"/>
      <c r="K28" s="7"/>
    </row>
    <row r="29" spans="1:14" x14ac:dyDescent="0.2">
      <c r="A29" s="7"/>
      <c r="B29" s="7"/>
      <c r="C29" s="7"/>
      <c r="D29" s="7"/>
      <c r="E29" s="7"/>
      <c r="F29" s="7"/>
      <c r="G29" s="7"/>
      <c r="H29" s="7"/>
      <c r="I29" s="7"/>
      <c r="J29" s="7"/>
      <c r="K29" s="7"/>
    </row>
    <row r="30" spans="1:14" x14ac:dyDescent="0.2">
      <c r="A30" s="7"/>
      <c r="B30" s="7"/>
      <c r="C30" s="7"/>
      <c r="D30" s="7"/>
      <c r="E30" s="7"/>
      <c r="F30" s="7"/>
      <c r="G30" s="7"/>
      <c r="H30" s="7"/>
      <c r="I30" s="7"/>
      <c r="J30" s="7"/>
      <c r="K30" s="7"/>
    </row>
  </sheetData>
  <mergeCells count="23">
    <mergeCell ref="A7:C7"/>
    <mergeCell ref="A3:C3"/>
    <mergeCell ref="A4:C4"/>
    <mergeCell ref="A5:C5"/>
    <mergeCell ref="A6:C6"/>
    <mergeCell ref="A8:C8"/>
    <mergeCell ref="A9:C9"/>
    <mergeCell ref="A10:C10"/>
    <mergeCell ref="A11:C11"/>
    <mergeCell ref="A12:C12"/>
    <mergeCell ref="A13:C13"/>
    <mergeCell ref="A14:C14"/>
    <mergeCell ref="A15:C15"/>
    <mergeCell ref="A16:C16"/>
    <mergeCell ref="A17:C17"/>
    <mergeCell ref="A23:C23"/>
    <mergeCell ref="A24:C24"/>
    <mergeCell ref="A25:C25"/>
    <mergeCell ref="A18:C18"/>
    <mergeCell ref="A19:C19"/>
    <mergeCell ref="A20:C20"/>
    <mergeCell ref="A21:C21"/>
    <mergeCell ref="A22:C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5"/>
  <sheetViews>
    <sheetView workbookViewId="0">
      <selection activeCell="I4" sqref="I4:I25"/>
    </sheetView>
  </sheetViews>
  <sheetFormatPr defaultColWidth="9.140625" defaultRowHeight="12.75" x14ac:dyDescent="0.2"/>
  <cols>
    <col min="1" max="9" width="9.140625" style="7"/>
    <col min="10" max="10" width="9.85546875" style="7" bestFit="1" customWidth="1"/>
    <col min="11" max="11" width="14.42578125" style="7" bestFit="1" customWidth="1"/>
    <col min="12" max="16384" width="9.140625" style="7"/>
  </cols>
  <sheetData>
    <row r="1" spans="1:14" ht="15.75" x14ac:dyDescent="0.25">
      <c r="A1" s="9" t="s">
        <v>0</v>
      </c>
      <c r="B1" s="8"/>
      <c r="C1" s="8"/>
      <c r="D1" s="8"/>
      <c r="E1" s="4"/>
      <c r="F1" s="4"/>
      <c r="G1" s="4"/>
      <c r="H1" s="4"/>
      <c r="I1" s="4"/>
    </row>
    <row r="2" spans="1:14" ht="15.75" x14ac:dyDescent="0.25">
      <c r="A2" s="4"/>
      <c r="B2" s="3"/>
      <c r="C2" s="3"/>
      <c r="D2" s="3"/>
      <c r="E2" s="3"/>
      <c r="F2" s="3"/>
      <c r="G2" s="3"/>
      <c r="H2" s="3"/>
      <c r="I2" s="3"/>
      <c r="J2" s="3"/>
    </row>
    <row r="3" spans="1:14" x14ac:dyDescent="0.2">
      <c r="A3" s="106"/>
      <c r="B3" s="106"/>
      <c r="C3" s="106"/>
      <c r="D3" s="29" t="s">
        <v>6</v>
      </c>
      <c r="E3" s="29" t="s">
        <v>7</v>
      </c>
      <c r="F3" s="29" t="s">
        <v>8</v>
      </c>
      <c r="G3" s="29" t="s">
        <v>9</v>
      </c>
      <c r="H3" s="29" t="s">
        <v>10</v>
      </c>
      <c r="I3" s="29" t="s">
        <v>11</v>
      </c>
      <c r="J3" s="30" t="s">
        <v>25</v>
      </c>
      <c r="K3" s="6"/>
      <c r="L3" s="6"/>
      <c r="M3" s="6"/>
      <c r="N3" s="6"/>
    </row>
    <row r="4" spans="1:14" x14ac:dyDescent="0.2">
      <c r="A4" s="105" t="s">
        <v>13</v>
      </c>
      <c r="B4" s="105"/>
      <c r="C4" s="105"/>
      <c r="D4" s="28">
        <v>0</v>
      </c>
      <c r="E4" s="28">
        <v>0</v>
      </c>
      <c r="F4" s="28">
        <v>0</v>
      </c>
      <c r="G4" s="28">
        <v>0</v>
      </c>
      <c r="H4" s="28">
        <v>0</v>
      </c>
      <c r="I4" s="100">
        <v>10</v>
      </c>
      <c r="J4" s="31">
        <f>SUM(D4:I4)</f>
        <v>10</v>
      </c>
    </row>
    <row r="5" spans="1:14" x14ac:dyDescent="0.2">
      <c r="A5" s="105" t="s">
        <v>26</v>
      </c>
      <c r="B5" s="105"/>
      <c r="C5" s="105"/>
      <c r="D5" s="28">
        <v>0</v>
      </c>
      <c r="E5" s="28">
        <v>0</v>
      </c>
      <c r="F5" s="28">
        <v>0</v>
      </c>
      <c r="G5" s="28">
        <v>0</v>
      </c>
      <c r="H5" s="28">
        <v>0</v>
      </c>
      <c r="I5" s="100">
        <v>10</v>
      </c>
      <c r="J5" s="31">
        <f>SUM(D5:I5)</f>
        <v>10</v>
      </c>
    </row>
    <row r="6" spans="1:14" x14ac:dyDescent="0.2">
      <c r="A6" s="105" t="s">
        <v>27</v>
      </c>
      <c r="B6" s="105"/>
      <c r="C6" s="105"/>
      <c r="D6" s="28">
        <v>0</v>
      </c>
      <c r="E6" s="28">
        <v>0</v>
      </c>
      <c r="F6" s="28">
        <v>0</v>
      </c>
      <c r="G6" s="28">
        <v>0</v>
      </c>
      <c r="H6" s="28">
        <v>0</v>
      </c>
      <c r="I6" s="100">
        <v>1.7999999999999998</v>
      </c>
      <c r="J6" s="31">
        <f t="shared" ref="J6:J25" si="0">SUM(D6:I6)</f>
        <v>1.7999999999999998</v>
      </c>
    </row>
    <row r="7" spans="1:14" x14ac:dyDescent="0.2">
      <c r="A7" s="105" t="s">
        <v>28</v>
      </c>
      <c r="B7" s="105"/>
      <c r="C7" s="105"/>
      <c r="D7" s="28">
        <v>0</v>
      </c>
      <c r="E7" s="28">
        <v>0</v>
      </c>
      <c r="F7" s="28">
        <v>0</v>
      </c>
      <c r="G7" s="28">
        <v>0</v>
      </c>
      <c r="H7" s="28">
        <v>0</v>
      </c>
      <c r="I7" s="100">
        <v>10</v>
      </c>
      <c r="J7" s="31">
        <f t="shared" si="0"/>
        <v>10</v>
      </c>
    </row>
    <row r="8" spans="1:14" x14ac:dyDescent="0.2">
      <c r="A8" s="105" t="s">
        <v>29</v>
      </c>
      <c r="B8" s="105"/>
      <c r="C8" s="105"/>
      <c r="D8" s="28">
        <v>0</v>
      </c>
      <c r="E8" s="28">
        <v>0</v>
      </c>
      <c r="F8" s="28">
        <v>0</v>
      </c>
      <c r="G8" s="28">
        <v>0</v>
      </c>
      <c r="H8" s="28">
        <v>0</v>
      </c>
      <c r="I8" s="100">
        <v>7.6</v>
      </c>
      <c r="J8" s="31">
        <f t="shared" si="0"/>
        <v>7.6</v>
      </c>
    </row>
    <row r="9" spans="1:14" x14ac:dyDescent="0.2">
      <c r="A9" s="105" t="s">
        <v>30</v>
      </c>
      <c r="B9" s="105"/>
      <c r="C9" s="105"/>
      <c r="D9" s="28">
        <v>0</v>
      </c>
      <c r="E9" s="28">
        <v>0</v>
      </c>
      <c r="F9" s="28">
        <v>0</v>
      </c>
      <c r="G9" s="28">
        <v>0</v>
      </c>
      <c r="H9" s="28">
        <v>0</v>
      </c>
      <c r="I9" s="100">
        <v>10</v>
      </c>
      <c r="J9" s="31">
        <f t="shared" si="0"/>
        <v>10</v>
      </c>
    </row>
    <row r="10" spans="1:14" x14ac:dyDescent="0.2">
      <c r="A10" s="105" t="s">
        <v>31</v>
      </c>
      <c r="B10" s="105"/>
      <c r="C10" s="105"/>
      <c r="D10" s="28">
        <v>0</v>
      </c>
      <c r="E10" s="28">
        <v>0</v>
      </c>
      <c r="F10" s="28">
        <v>0</v>
      </c>
      <c r="G10" s="28">
        <v>0</v>
      </c>
      <c r="H10" s="28">
        <v>0</v>
      </c>
      <c r="I10" s="100">
        <v>10</v>
      </c>
      <c r="J10" s="31">
        <f t="shared" si="0"/>
        <v>10</v>
      </c>
    </row>
    <row r="11" spans="1:14" x14ac:dyDescent="0.2">
      <c r="A11" s="105" t="s">
        <v>32</v>
      </c>
      <c r="B11" s="105"/>
      <c r="C11" s="105"/>
      <c r="D11" s="28">
        <v>0</v>
      </c>
      <c r="E11" s="28">
        <v>0</v>
      </c>
      <c r="F11" s="28">
        <v>0</v>
      </c>
      <c r="G11" s="28">
        <v>0</v>
      </c>
      <c r="H11" s="28">
        <v>0</v>
      </c>
      <c r="I11" s="100">
        <v>10</v>
      </c>
      <c r="J11" s="31">
        <f t="shared" si="0"/>
        <v>10</v>
      </c>
    </row>
    <row r="12" spans="1:14" x14ac:dyDescent="0.2">
      <c r="A12" s="105" t="s">
        <v>33</v>
      </c>
      <c r="B12" s="105"/>
      <c r="C12" s="105"/>
      <c r="D12" s="28">
        <v>0</v>
      </c>
      <c r="E12" s="28">
        <v>0</v>
      </c>
      <c r="F12" s="28">
        <v>0</v>
      </c>
      <c r="G12" s="28">
        <v>0</v>
      </c>
      <c r="H12" s="28">
        <v>0</v>
      </c>
      <c r="I12" s="100">
        <v>10</v>
      </c>
      <c r="J12" s="31">
        <f t="shared" si="0"/>
        <v>10</v>
      </c>
    </row>
    <row r="13" spans="1:14" x14ac:dyDescent="0.2">
      <c r="A13" s="105" t="s">
        <v>34</v>
      </c>
      <c r="B13" s="105"/>
      <c r="C13" s="105"/>
      <c r="D13" s="28">
        <v>0</v>
      </c>
      <c r="E13" s="28">
        <v>0</v>
      </c>
      <c r="F13" s="28">
        <v>0</v>
      </c>
      <c r="G13" s="28">
        <v>0</v>
      </c>
      <c r="H13" s="28">
        <v>0</v>
      </c>
      <c r="I13" s="100">
        <v>7.2000000000000011</v>
      </c>
      <c r="J13" s="31">
        <f t="shared" si="0"/>
        <v>7.2000000000000011</v>
      </c>
    </row>
    <row r="14" spans="1:14" x14ac:dyDescent="0.2">
      <c r="A14" s="105" t="s">
        <v>35</v>
      </c>
      <c r="B14" s="105"/>
      <c r="C14" s="105"/>
      <c r="D14" s="28">
        <v>0</v>
      </c>
      <c r="E14" s="28">
        <v>0</v>
      </c>
      <c r="F14" s="28">
        <v>0</v>
      </c>
      <c r="G14" s="28">
        <v>0</v>
      </c>
      <c r="H14" s="28">
        <v>0</v>
      </c>
      <c r="I14" s="100">
        <v>8.8000000000000007</v>
      </c>
      <c r="J14" s="31">
        <f t="shared" si="0"/>
        <v>8.8000000000000007</v>
      </c>
    </row>
    <row r="15" spans="1:14" x14ac:dyDescent="0.2">
      <c r="A15" s="105" t="s">
        <v>36</v>
      </c>
      <c r="B15" s="105"/>
      <c r="C15" s="105"/>
      <c r="D15" s="28">
        <v>0</v>
      </c>
      <c r="E15" s="28">
        <v>0</v>
      </c>
      <c r="F15" s="28">
        <v>0</v>
      </c>
      <c r="G15" s="28">
        <v>0</v>
      </c>
      <c r="H15" s="28">
        <v>0</v>
      </c>
      <c r="I15" s="100">
        <v>8.4</v>
      </c>
      <c r="J15" s="31">
        <f t="shared" si="0"/>
        <v>8.4</v>
      </c>
    </row>
    <row r="16" spans="1:14" x14ac:dyDescent="0.2">
      <c r="A16" s="105" t="s">
        <v>37</v>
      </c>
      <c r="B16" s="105"/>
      <c r="C16" s="105"/>
      <c r="D16" s="28">
        <v>0</v>
      </c>
      <c r="E16" s="28">
        <v>0</v>
      </c>
      <c r="F16" s="28">
        <v>0</v>
      </c>
      <c r="G16" s="28">
        <v>0</v>
      </c>
      <c r="H16" s="28">
        <v>0</v>
      </c>
      <c r="I16" s="100">
        <v>7.2000000000000011</v>
      </c>
      <c r="J16" s="31">
        <f t="shared" si="0"/>
        <v>7.2000000000000011</v>
      </c>
    </row>
    <row r="17" spans="1:10" x14ac:dyDescent="0.2">
      <c r="A17" s="105" t="s">
        <v>38</v>
      </c>
      <c r="B17" s="105"/>
      <c r="C17" s="105"/>
      <c r="D17" s="28">
        <v>0</v>
      </c>
      <c r="E17" s="28">
        <v>0</v>
      </c>
      <c r="F17" s="28">
        <v>0</v>
      </c>
      <c r="G17" s="28">
        <v>0</v>
      </c>
      <c r="H17" s="28">
        <v>0</v>
      </c>
      <c r="I17" s="100">
        <v>10</v>
      </c>
      <c r="J17" s="31">
        <f t="shared" si="0"/>
        <v>10</v>
      </c>
    </row>
    <row r="18" spans="1:10" x14ac:dyDescent="0.2">
      <c r="A18" s="105" t="s">
        <v>39</v>
      </c>
      <c r="B18" s="105"/>
      <c r="C18" s="105"/>
      <c r="D18" s="28">
        <v>0</v>
      </c>
      <c r="E18" s="28">
        <v>0</v>
      </c>
      <c r="F18" s="28">
        <v>0</v>
      </c>
      <c r="G18" s="28">
        <v>0</v>
      </c>
      <c r="H18" s="28">
        <v>0</v>
      </c>
      <c r="I18" s="100">
        <v>10</v>
      </c>
      <c r="J18" s="31">
        <f t="shared" si="0"/>
        <v>10</v>
      </c>
    </row>
    <row r="19" spans="1:10" x14ac:dyDescent="0.2">
      <c r="A19" s="105" t="s">
        <v>40</v>
      </c>
      <c r="B19" s="105"/>
      <c r="C19" s="105"/>
      <c r="D19" s="28">
        <v>0</v>
      </c>
      <c r="E19" s="28">
        <v>0</v>
      </c>
      <c r="F19" s="28">
        <v>0</v>
      </c>
      <c r="G19" s="28">
        <v>0</v>
      </c>
      <c r="H19" s="28">
        <v>0</v>
      </c>
      <c r="I19" s="100">
        <v>10</v>
      </c>
      <c r="J19" s="31">
        <f t="shared" si="0"/>
        <v>10</v>
      </c>
    </row>
    <row r="20" spans="1:10" x14ac:dyDescent="0.2">
      <c r="A20" s="105" t="s">
        <v>41</v>
      </c>
      <c r="B20" s="105"/>
      <c r="C20" s="105"/>
      <c r="D20" s="28">
        <v>0</v>
      </c>
      <c r="E20" s="28">
        <v>0</v>
      </c>
      <c r="F20" s="28">
        <v>0</v>
      </c>
      <c r="G20" s="28">
        <v>0</v>
      </c>
      <c r="H20" s="28">
        <v>0</v>
      </c>
      <c r="I20" s="100">
        <v>1.2</v>
      </c>
      <c r="J20" s="31">
        <f t="shared" si="0"/>
        <v>1.2</v>
      </c>
    </row>
    <row r="21" spans="1:10" x14ac:dyDescent="0.2">
      <c r="A21" s="105" t="s">
        <v>42</v>
      </c>
      <c r="B21" s="105"/>
      <c r="C21" s="105"/>
      <c r="D21" s="28">
        <v>0</v>
      </c>
      <c r="E21" s="28">
        <v>0</v>
      </c>
      <c r="F21" s="28">
        <v>0</v>
      </c>
      <c r="G21" s="28">
        <v>0</v>
      </c>
      <c r="H21" s="28">
        <v>0</v>
      </c>
      <c r="I21" s="100">
        <v>10</v>
      </c>
      <c r="J21" s="31">
        <f t="shared" si="0"/>
        <v>10</v>
      </c>
    </row>
    <row r="22" spans="1:10" x14ac:dyDescent="0.2">
      <c r="A22" s="105" t="s">
        <v>43</v>
      </c>
      <c r="B22" s="105"/>
      <c r="C22" s="105"/>
      <c r="D22" s="28">
        <v>0</v>
      </c>
      <c r="E22" s="28">
        <v>0</v>
      </c>
      <c r="F22" s="28">
        <v>0</v>
      </c>
      <c r="G22" s="28">
        <v>0</v>
      </c>
      <c r="H22" s="28">
        <v>0</v>
      </c>
      <c r="I22" s="100">
        <v>8.6</v>
      </c>
      <c r="J22" s="31">
        <f t="shared" si="0"/>
        <v>8.6</v>
      </c>
    </row>
    <row r="23" spans="1:10" x14ac:dyDescent="0.2">
      <c r="A23" s="105" t="s">
        <v>44</v>
      </c>
      <c r="B23" s="105"/>
      <c r="C23" s="105"/>
      <c r="D23" s="28">
        <v>0</v>
      </c>
      <c r="E23" s="28">
        <v>0</v>
      </c>
      <c r="F23" s="28">
        <v>0</v>
      </c>
      <c r="G23" s="28">
        <v>0</v>
      </c>
      <c r="H23" s="28">
        <v>0</v>
      </c>
      <c r="I23" s="100">
        <v>10</v>
      </c>
      <c r="J23" s="31">
        <f t="shared" si="0"/>
        <v>10</v>
      </c>
    </row>
    <row r="24" spans="1:10" x14ac:dyDescent="0.2">
      <c r="A24" s="105" t="s">
        <v>14</v>
      </c>
      <c r="B24" s="105"/>
      <c r="C24" s="105"/>
      <c r="D24" s="28">
        <v>0</v>
      </c>
      <c r="E24" s="28">
        <v>0</v>
      </c>
      <c r="F24" s="28">
        <v>0</v>
      </c>
      <c r="G24" s="28">
        <v>0</v>
      </c>
      <c r="H24" s="28">
        <v>0</v>
      </c>
      <c r="I24" s="100">
        <v>10</v>
      </c>
      <c r="J24" s="31">
        <f t="shared" si="0"/>
        <v>10</v>
      </c>
    </row>
    <row r="25" spans="1:10" x14ac:dyDescent="0.2">
      <c r="A25" s="105" t="s">
        <v>45</v>
      </c>
      <c r="B25" s="105"/>
      <c r="C25" s="105"/>
      <c r="D25" s="28">
        <v>0</v>
      </c>
      <c r="E25" s="28">
        <v>0</v>
      </c>
      <c r="F25" s="28">
        <v>0</v>
      </c>
      <c r="G25" s="28">
        <v>0</v>
      </c>
      <c r="H25" s="28">
        <v>0</v>
      </c>
      <c r="I25" s="100">
        <v>10</v>
      </c>
      <c r="J25" s="31">
        <f t="shared" si="0"/>
        <v>10</v>
      </c>
    </row>
  </sheetData>
  <mergeCells count="23">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23:C23"/>
    <mergeCell ref="A24:C24"/>
    <mergeCell ref="A25:C25"/>
    <mergeCell ref="A18:C18"/>
    <mergeCell ref="A19:C19"/>
    <mergeCell ref="A20:C20"/>
    <mergeCell ref="A21:C21"/>
    <mergeCell ref="A22:C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C108"/>
  <sheetViews>
    <sheetView topLeftCell="A97" zoomScale="80" zoomScaleNormal="80" workbookViewId="0">
      <selection activeCell="A123" sqref="A123"/>
    </sheetView>
  </sheetViews>
  <sheetFormatPr defaultColWidth="9" defaultRowHeight="15" x14ac:dyDescent="0.25"/>
  <cols>
    <col min="1" max="1" width="17.5703125" style="62" customWidth="1"/>
    <col min="2" max="2" width="12.42578125" style="62" customWidth="1"/>
    <col min="3" max="18" width="11" style="62" customWidth="1"/>
    <col min="19" max="20" width="12.28515625" style="62" customWidth="1"/>
    <col min="21" max="21" width="17.5703125" style="62" bestFit="1" customWidth="1"/>
    <col min="22" max="25" width="12.28515625" style="62" customWidth="1"/>
    <col min="26" max="26" width="9" style="62"/>
    <col min="27" max="27" width="15" style="62" bestFit="1" customWidth="1"/>
    <col min="28" max="28" width="9.5703125" style="62" bestFit="1" customWidth="1"/>
    <col min="29" max="29" width="6.85546875" style="62" bestFit="1" customWidth="1"/>
    <col min="30" max="16384" width="9" style="62"/>
  </cols>
  <sheetData>
    <row r="1" spans="1:29" ht="23.25" x14ac:dyDescent="0.35">
      <c r="A1" s="110" t="s">
        <v>46</v>
      </c>
      <c r="B1" s="110"/>
      <c r="C1" s="110"/>
      <c r="D1" s="110"/>
      <c r="E1" s="110"/>
      <c r="F1" s="110"/>
      <c r="G1" s="110"/>
      <c r="H1" s="110"/>
      <c r="I1" s="110"/>
      <c r="J1" s="110"/>
      <c r="K1" s="110"/>
      <c r="L1" s="110"/>
      <c r="M1" s="110"/>
      <c r="N1" s="110"/>
      <c r="O1" s="110"/>
      <c r="P1" s="110"/>
      <c r="Q1" s="110"/>
      <c r="R1" s="110"/>
      <c r="S1" s="110"/>
      <c r="T1" s="110"/>
      <c r="U1" s="110"/>
      <c r="V1" s="110"/>
      <c r="W1" s="110"/>
      <c r="X1" s="110"/>
      <c r="Y1" s="110"/>
    </row>
    <row r="2" spans="1:29" ht="14.45" customHeight="1" x14ac:dyDescent="0.35">
      <c r="A2" s="40"/>
      <c r="B2" s="40"/>
      <c r="C2" s="40"/>
      <c r="D2" s="40"/>
      <c r="E2" s="40"/>
      <c r="F2" s="40"/>
      <c r="G2" s="40"/>
      <c r="H2" s="40"/>
      <c r="I2" s="40"/>
      <c r="J2" s="40"/>
      <c r="K2" s="40"/>
      <c r="L2" s="40"/>
      <c r="M2" s="40"/>
      <c r="N2" s="40"/>
      <c r="O2" s="40"/>
      <c r="P2" s="40"/>
      <c r="Q2" s="40"/>
      <c r="R2" s="40"/>
      <c r="S2" s="40"/>
      <c r="T2" s="40"/>
      <c r="U2" s="40"/>
      <c r="V2" s="40"/>
      <c r="W2" s="40"/>
      <c r="X2" s="40"/>
      <c r="Y2" s="40"/>
    </row>
    <row r="3" spans="1:29" ht="21" x14ac:dyDescent="0.35">
      <c r="A3" s="55" t="s">
        <v>47</v>
      </c>
      <c r="B3" s="55"/>
      <c r="C3" s="55"/>
      <c r="D3" s="55"/>
      <c r="E3" s="55"/>
      <c r="F3" s="55"/>
      <c r="G3" s="55"/>
      <c r="H3" s="55"/>
      <c r="I3" s="55"/>
      <c r="J3" s="55"/>
      <c r="K3" s="55"/>
      <c r="L3" s="55"/>
      <c r="M3" s="55"/>
      <c r="N3" s="55"/>
      <c r="O3" s="55"/>
      <c r="P3" s="55"/>
      <c r="Q3" s="55"/>
      <c r="R3" s="55"/>
      <c r="S3" s="55"/>
      <c r="T3" s="55"/>
      <c r="U3" s="55"/>
      <c r="V3" s="55"/>
      <c r="W3" s="55"/>
      <c r="X3" s="55"/>
      <c r="Y3" s="55"/>
    </row>
    <row r="4" spans="1:29" s="64" customFormat="1" ht="14.45" customHeight="1" x14ac:dyDescent="0.25">
      <c r="A4" s="67" t="s">
        <v>23</v>
      </c>
      <c r="B4" s="67"/>
      <c r="C4" s="67"/>
      <c r="D4" s="67"/>
      <c r="E4" s="34"/>
      <c r="F4" s="34"/>
      <c r="G4" s="34"/>
      <c r="H4" s="34"/>
      <c r="I4" s="34"/>
      <c r="J4" s="34"/>
      <c r="K4" s="34"/>
      <c r="L4" s="34"/>
      <c r="M4" s="34"/>
      <c r="N4" s="34"/>
      <c r="O4" s="34"/>
      <c r="P4" s="34"/>
      <c r="Q4" s="34"/>
      <c r="R4" s="34"/>
      <c r="S4" s="34"/>
      <c r="T4" s="34"/>
      <c r="U4" s="34"/>
      <c r="V4" s="34"/>
      <c r="W4" s="69"/>
      <c r="X4" s="69"/>
      <c r="Y4" s="69"/>
    </row>
    <row r="5" spans="1:29" s="64" customFormat="1" ht="14.45" customHeight="1" x14ac:dyDescent="0.25">
      <c r="A5" s="34"/>
      <c r="B5" s="34"/>
      <c r="C5" s="34"/>
      <c r="D5" s="34"/>
      <c r="E5" s="34"/>
      <c r="F5" s="34"/>
      <c r="G5" s="34"/>
      <c r="H5" s="34"/>
      <c r="I5" s="34"/>
      <c r="J5" s="34"/>
      <c r="K5" s="34"/>
      <c r="L5" s="34"/>
      <c r="M5" s="34"/>
      <c r="N5" s="34"/>
      <c r="O5" s="34"/>
      <c r="P5" s="34"/>
      <c r="Q5" s="34"/>
      <c r="R5" s="34"/>
      <c r="S5" s="34"/>
      <c r="T5" s="34"/>
      <c r="U5" s="34"/>
      <c r="V5" s="34"/>
      <c r="W5" s="69"/>
      <c r="X5" s="69"/>
      <c r="Y5" s="69"/>
    </row>
    <row r="6" spans="1:29" s="64" customFormat="1" ht="14.45" customHeight="1" x14ac:dyDescent="0.25">
      <c r="A6" s="34"/>
      <c r="B6" s="34"/>
      <c r="C6" s="107" t="s">
        <v>48</v>
      </c>
      <c r="D6" s="108"/>
      <c r="E6" s="108"/>
      <c r="F6" s="109"/>
      <c r="G6" s="107" t="s">
        <v>49</v>
      </c>
      <c r="H6" s="108"/>
      <c r="I6" s="108"/>
      <c r="J6" s="109"/>
      <c r="K6" s="107" t="s">
        <v>50</v>
      </c>
      <c r="L6" s="108"/>
      <c r="M6" s="108"/>
      <c r="N6" s="109"/>
      <c r="O6" s="107" t="s">
        <v>51</v>
      </c>
      <c r="P6" s="108"/>
      <c r="Q6" s="108"/>
      <c r="R6" s="109"/>
      <c r="T6" s="74"/>
      <c r="V6" s="34"/>
      <c r="W6" s="69"/>
      <c r="X6" s="69"/>
      <c r="Y6" s="69"/>
    </row>
    <row r="7" spans="1:29" s="64" customFormat="1" ht="14.45" customHeight="1" x14ac:dyDescent="0.25">
      <c r="A7" s="34"/>
      <c r="B7" s="34"/>
      <c r="C7" s="38" t="s">
        <v>52</v>
      </c>
      <c r="D7" s="91" t="s">
        <v>53</v>
      </c>
      <c r="E7" s="91" t="s">
        <v>54</v>
      </c>
      <c r="F7" s="59"/>
      <c r="G7" s="38" t="s">
        <v>52</v>
      </c>
      <c r="H7" s="91" t="s">
        <v>53</v>
      </c>
      <c r="I7" s="91" t="s">
        <v>54</v>
      </c>
      <c r="J7" s="59"/>
      <c r="K7" s="38" t="s">
        <v>52</v>
      </c>
      <c r="L7" s="91" t="s">
        <v>53</v>
      </c>
      <c r="M7" s="91" t="s">
        <v>54</v>
      </c>
      <c r="N7" s="59"/>
      <c r="O7" s="38" t="s">
        <v>52</v>
      </c>
      <c r="P7" s="91" t="s">
        <v>53</v>
      </c>
      <c r="Q7" s="91" t="s">
        <v>54</v>
      </c>
      <c r="R7" s="59"/>
      <c r="T7" s="81" t="s">
        <v>47</v>
      </c>
      <c r="U7" s="66"/>
      <c r="V7" s="86"/>
      <c r="W7" s="60"/>
      <c r="X7" s="60"/>
      <c r="Y7" s="60"/>
    </row>
    <row r="8" spans="1:29" s="64" customFormat="1" ht="14.45" customHeight="1" x14ac:dyDescent="0.25">
      <c r="A8" s="34"/>
      <c r="B8" s="34"/>
      <c r="C8" s="53">
        <v>0.7</v>
      </c>
      <c r="D8" s="80">
        <v>0.2</v>
      </c>
      <c r="E8" s="80">
        <v>0.1</v>
      </c>
      <c r="F8" s="95" t="s">
        <v>55</v>
      </c>
      <c r="G8" s="53">
        <v>0.7</v>
      </c>
      <c r="H8" s="80">
        <v>0.2</v>
      </c>
      <c r="I8" s="80">
        <v>0.1</v>
      </c>
      <c r="J8" s="95" t="s">
        <v>56</v>
      </c>
      <c r="K8" s="53">
        <v>0.7</v>
      </c>
      <c r="L8" s="80">
        <v>0.2</v>
      </c>
      <c r="M8" s="80">
        <v>0.1</v>
      </c>
      <c r="N8" s="95" t="s">
        <v>57</v>
      </c>
      <c r="O8" s="53">
        <v>0.7</v>
      </c>
      <c r="P8" s="80">
        <v>0.2</v>
      </c>
      <c r="Q8" s="80">
        <v>0.1</v>
      </c>
      <c r="R8" s="95" t="s">
        <v>58</v>
      </c>
      <c r="T8" s="80"/>
      <c r="U8" s="111" t="s">
        <v>59</v>
      </c>
      <c r="V8" s="86"/>
      <c r="W8" s="60"/>
      <c r="X8" s="60"/>
      <c r="Y8" s="60"/>
    </row>
    <row r="9" spans="1:29" ht="14.45" customHeight="1" thickBot="1" x14ac:dyDescent="0.3">
      <c r="A9" s="43" t="s">
        <v>18</v>
      </c>
      <c r="B9" s="43"/>
      <c r="C9" s="45"/>
      <c r="D9" s="43"/>
      <c r="E9" s="43"/>
      <c r="F9" s="58"/>
      <c r="G9" s="45"/>
      <c r="H9" s="43"/>
      <c r="I9" s="43"/>
      <c r="J9" s="58"/>
      <c r="K9" s="45"/>
      <c r="L9" s="43"/>
      <c r="M9" s="43"/>
      <c r="N9" s="58"/>
      <c r="O9" s="45"/>
      <c r="P9" s="43"/>
      <c r="Q9" s="43"/>
      <c r="R9" s="58"/>
      <c r="S9" s="43"/>
      <c r="T9" s="72"/>
      <c r="U9" s="112"/>
      <c r="V9" s="36" t="s">
        <v>21</v>
      </c>
      <c r="W9" s="36" t="s">
        <v>19</v>
      </c>
      <c r="X9" s="36" t="s">
        <v>20</v>
      </c>
      <c r="Y9" s="36" t="s">
        <v>16</v>
      </c>
      <c r="AA9" s="65"/>
      <c r="AB9" s="50" t="s">
        <v>60</v>
      </c>
      <c r="AC9" s="50" t="s">
        <v>16</v>
      </c>
    </row>
    <row r="10" spans="1:29" ht="14.45" customHeight="1" thickTop="1" x14ac:dyDescent="0.25">
      <c r="A10" s="82" t="s">
        <v>13</v>
      </c>
      <c r="B10" s="93" t="s">
        <v>61</v>
      </c>
      <c r="C10" s="42">
        <v>0.92</v>
      </c>
      <c r="D10" s="57">
        <v>0.95</v>
      </c>
      <c r="E10" s="57">
        <v>1.05</v>
      </c>
      <c r="F10" s="47"/>
      <c r="G10" s="42">
        <v>0.93</v>
      </c>
      <c r="H10" s="57">
        <v>0.96</v>
      </c>
      <c r="I10" s="57">
        <v>1.06</v>
      </c>
      <c r="J10" s="47"/>
      <c r="K10" s="42">
        <v>0.93</v>
      </c>
      <c r="L10" s="57">
        <v>0.96</v>
      </c>
      <c r="M10" s="57">
        <v>1.06</v>
      </c>
      <c r="N10" s="47"/>
      <c r="O10" s="42">
        <v>0.95</v>
      </c>
      <c r="P10" s="57">
        <v>0.98</v>
      </c>
      <c r="Q10" s="57">
        <v>1.06</v>
      </c>
      <c r="R10" s="47"/>
      <c r="S10" s="82"/>
      <c r="T10" s="82" t="str">
        <f>A10</f>
        <v>A Status</v>
      </c>
      <c r="U10" s="82">
        <f>R11+N11+J11+F11</f>
        <v>3.8039999999999998</v>
      </c>
      <c r="V10" s="113">
        <v>22.5</v>
      </c>
      <c r="W10" s="115">
        <f>MIN(U10:U31)</f>
        <v>3.4279999999999999</v>
      </c>
      <c r="X10" s="33">
        <f>$V$10*($W$10/U10)</f>
        <v>20.27602523659306</v>
      </c>
      <c r="Y10" s="76">
        <f>RANK(X10,$X$10:$X$31,0)</f>
        <v>7</v>
      </c>
      <c r="AA10" s="82" t="s">
        <v>13</v>
      </c>
      <c r="AB10" s="62">
        <f>X10+X36</f>
        <v>26.569782886531861</v>
      </c>
      <c r="AC10" s="76">
        <f>RANK(AB10,$AB$10:$AB$31,0)</f>
        <v>7</v>
      </c>
    </row>
    <row r="11" spans="1:29" ht="14.45" customHeight="1" thickBot="1" x14ac:dyDescent="0.3">
      <c r="B11" s="75" t="s">
        <v>62</v>
      </c>
      <c r="C11" s="88">
        <f>$C$8*C10</f>
        <v>0.64400000000000002</v>
      </c>
      <c r="D11" s="39">
        <f>$D$8*D10</f>
        <v>0.19</v>
      </c>
      <c r="E11" s="39">
        <f>$E$8*E10</f>
        <v>0.10500000000000001</v>
      </c>
      <c r="F11" s="63">
        <f>SUM(C11:E11)</f>
        <v>0.93900000000000006</v>
      </c>
      <c r="G11" s="88">
        <f t="shared" ref="G11" si="0">$C$8*G10</f>
        <v>0.65100000000000002</v>
      </c>
      <c r="H11" s="39">
        <f t="shared" ref="H11" si="1">$D$8*H10</f>
        <v>0.192</v>
      </c>
      <c r="I11" s="39">
        <f t="shared" ref="I11" si="2">$E$8*I10</f>
        <v>0.10600000000000001</v>
      </c>
      <c r="J11" s="63">
        <f>SUM(G11:I11)</f>
        <v>0.94899999999999995</v>
      </c>
      <c r="K11" s="88">
        <f t="shared" ref="K11" si="3">$C$8*K10</f>
        <v>0.65100000000000002</v>
      </c>
      <c r="L11" s="39">
        <f t="shared" ref="L11" si="4">$D$8*L10</f>
        <v>0.192</v>
      </c>
      <c r="M11" s="39">
        <f t="shared" ref="M11" si="5">$E$8*M10</f>
        <v>0.10600000000000001</v>
      </c>
      <c r="N11" s="63">
        <f>SUM(K11:M11)</f>
        <v>0.94899999999999995</v>
      </c>
      <c r="O11" s="88">
        <f t="shared" ref="O11" si="6">$C$8*O10</f>
        <v>0.66499999999999992</v>
      </c>
      <c r="P11" s="39">
        <f t="shared" ref="P11" si="7">$D$8*P10</f>
        <v>0.19600000000000001</v>
      </c>
      <c r="Q11" s="39">
        <f t="shared" ref="Q11" si="8">$E$8*Q10</f>
        <v>0.10600000000000001</v>
      </c>
      <c r="R11" s="63">
        <f>SUM(O11:Q11)</f>
        <v>0.96699999999999997</v>
      </c>
      <c r="T11" s="82" t="str">
        <f>A12</f>
        <v>Brown &amp; Root</v>
      </c>
      <c r="U11" s="82">
        <f>R13+N13+J13+F13</f>
        <v>4.1839999999999993</v>
      </c>
      <c r="V11" s="114"/>
      <c r="W11" s="116"/>
      <c r="X11" s="33">
        <f t="shared" ref="X11:X31" si="9">$V$10*($W$10/U11)</f>
        <v>18.434512428298284</v>
      </c>
      <c r="Y11" s="76">
        <f t="shared" ref="Y11:Y31" si="10">RANK(X11,$X$10:$X$31,0)</f>
        <v>10</v>
      </c>
      <c r="AA11" s="82" t="s">
        <v>26</v>
      </c>
      <c r="AB11" s="62">
        <f t="shared" ref="AB11:AB31" si="11">X11+X37</f>
        <v>24.452770855264575</v>
      </c>
      <c r="AC11" s="76">
        <f t="shared" ref="AC11:AC31" si="12">RANK(AB11,$AB$10:$AB$31,0)</f>
        <v>10</v>
      </c>
    </row>
    <row r="12" spans="1:29" ht="14.45" customHeight="1" thickTop="1" x14ac:dyDescent="0.25">
      <c r="A12" s="82" t="s">
        <v>26</v>
      </c>
      <c r="B12" s="93" t="s">
        <v>61</v>
      </c>
      <c r="C12" s="42">
        <v>1.02</v>
      </c>
      <c r="D12" s="57">
        <v>1.05</v>
      </c>
      <c r="E12" s="57">
        <v>1.22</v>
      </c>
      <c r="F12" s="47"/>
      <c r="G12" s="42">
        <v>1.02</v>
      </c>
      <c r="H12" s="57">
        <v>1.05</v>
      </c>
      <c r="I12" s="57">
        <v>1.22</v>
      </c>
      <c r="J12" s="47"/>
      <c r="K12" s="42">
        <v>1.02</v>
      </c>
      <c r="L12" s="57">
        <v>1.05</v>
      </c>
      <c r="M12" s="57">
        <v>1.22</v>
      </c>
      <c r="N12" s="47"/>
      <c r="O12" s="42">
        <v>1.02</v>
      </c>
      <c r="P12" s="57">
        <v>1.05</v>
      </c>
      <c r="Q12" s="57">
        <v>1.22</v>
      </c>
      <c r="R12" s="47"/>
      <c r="T12" s="82" t="str">
        <f>A14</f>
        <v>DAVACO</v>
      </c>
      <c r="U12" s="82">
        <f>R15+N15+J15+F15</f>
        <v>5.7140000000000004</v>
      </c>
      <c r="V12" s="114"/>
      <c r="W12" s="116"/>
      <c r="X12" s="33">
        <f t="shared" si="9"/>
        <v>13.498424921246061</v>
      </c>
      <c r="Y12" s="76">
        <f t="shared" si="10"/>
        <v>21</v>
      </c>
      <c r="AA12" s="82" t="s">
        <v>27</v>
      </c>
      <c r="AB12" s="62">
        <f t="shared" si="11"/>
        <v>17.997899894994749</v>
      </c>
      <c r="AC12" s="76">
        <f t="shared" si="12"/>
        <v>21</v>
      </c>
    </row>
    <row r="13" spans="1:29" ht="14.45" customHeight="1" thickBot="1" x14ac:dyDescent="0.3">
      <c r="B13" s="75" t="s">
        <v>62</v>
      </c>
      <c r="C13" s="88">
        <f t="shared" ref="C13" si="13">$C$8*C12</f>
        <v>0.71399999999999997</v>
      </c>
      <c r="D13" s="39">
        <f t="shared" ref="D13" si="14">$D$8*D12</f>
        <v>0.21000000000000002</v>
      </c>
      <c r="E13" s="39">
        <f t="shared" ref="E13" si="15">$E$8*E12</f>
        <v>0.122</v>
      </c>
      <c r="F13" s="63">
        <f t="shared" ref="F13" si="16">SUM(C13:E13)</f>
        <v>1.0459999999999998</v>
      </c>
      <c r="G13" s="88">
        <f t="shared" ref="G13" si="17">$C$8*G12</f>
        <v>0.71399999999999997</v>
      </c>
      <c r="H13" s="39">
        <f t="shared" ref="H13" si="18">$D$8*H12</f>
        <v>0.21000000000000002</v>
      </c>
      <c r="I13" s="39">
        <f t="shared" ref="I13" si="19">$E$8*I12</f>
        <v>0.122</v>
      </c>
      <c r="J13" s="63">
        <f t="shared" ref="J13" si="20">SUM(G13:I13)</f>
        <v>1.0459999999999998</v>
      </c>
      <c r="K13" s="88">
        <f t="shared" ref="K13" si="21">$C$8*K12</f>
        <v>0.71399999999999997</v>
      </c>
      <c r="L13" s="39">
        <f t="shared" ref="L13" si="22">$D$8*L12</f>
        <v>0.21000000000000002</v>
      </c>
      <c r="M13" s="39">
        <f t="shared" ref="M13" si="23">$E$8*M12</f>
        <v>0.122</v>
      </c>
      <c r="N13" s="63">
        <f t="shared" ref="N13" si="24">SUM(K13:M13)</f>
        <v>1.0459999999999998</v>
      </c>
      <c r="O13" s="88">
        <f t="shared" ref="O13" si="25">$C$8*O12</f>
        <v>0.71399999999999997</v>
      </c>
      <c r="P13" s="39">
        <f t="shared" ref="P13" si="26">$D$8*P12</f>
        <v>0.21000000000000002</v>
      </c>
      <c r="Q13" s="39">
        <f t="shared" ref="Q13" si="27">$E$8*Q12</f>
        <v>0.122</v>
      </c>
      <c r="R13" s="63">
        <f t="shared" ref="R13" si="28">SUM(O13:Q13)</f>
        <v>1.0459999999999998</v>
      </c>
      <c r="S13" s="82"/>
      <c r="T13" s="82" t="str">
        <f>A16</f>
        <v>Dunhill</v>
      </c>
      <c r="U13" s="82">
        <f>R17+N17+J17+F17</f>
        <v>5.4879999999999995</v>
      </c>
      <c r="V13" s="114"/>
      <c r="W13" s="116"/>
      <c r="X13" s="33">
        <f t="shared" si="9"/>
        <v>14.054300291545189</v>
      </c>
      <c r="Y13" s="76">
        <f t="shared" si="10"/>
        <v>20</v>
      </c>
      <c r="AA13" s="82" t="s">
        <v>28</v>
      </c>
      <c r="AB13" s="62">
        <f t="shared" si="11"/>
        <v>18.705168598346926</v>
      </c>
      <c r="AC13" s="76">
        <f t="shared" si="12"/>
        <v>20</v>
      </c>
    </row>
    <row r="14" spans="1:29" ht="14.45" customHeight="1" thickTop="1" x14ac:dyDescent="0.25">
      <c r="A14" s="70" t="s">
        <v>27</v>
      </c>
      <c r="B14" s="93" t="s">
        <v>61</v>
      </c>
      <c r="C14" s="42">
        <v>1.42</v>
      </c>
      <c r="D14" s="57">
        <v>1.42</v>
      </c>
      <c r="E14" s="57">
        <v>1.1000000000000001</v>
      </c>
      <c r="F14" s="47"/>
      <c r="G14" s="42">
        <v>1.45</v>
      </c>
      <c r="H14" s="57">
        <v>1.45</v>
      </c>
      <c r="I14" s="57">
        <v>1.1000000000000001</v>
      </c>
      <c r="J14" s="47"/>
      <c r="K14" s="42">
        <v>1.48</v>
      </c>
      <c r="L14" s="57">
        <v>1.48</v>
      </c>
      <c r="M14" s="57">
        <v>1.1000000000000001</v>
      </c>
      <c r="N14" s="47"/>
      <c r="O14" s="42">
        <v>1.51</v>
      </c>
      <c r="P14" s="57">
        <v>1.51</v>
      </c>
      <c r="Q14" s="57">
        <v>1.1000000000000001</v>
      </c>
      <c r="R14" s="47"/>
      <c r="S14" s="82"/>
      <c r="T14" s="82" t="str">
        <f>A18</f>
        <v>ERC</v>
      </c>
      <c r="U14" s="82">
        <f>R19+N19+J19+F19</f>
        <v>3.74</v>
      </c>
      <c r="V14" s="114"/>
      <c r="W14" s="116"/>
      <c r="X14" s="33">
        <f t="shared" si="9"/>
        <v>20.622994652406415</v>
      </c>
      <c r="Y14" s="76">
        <f t="shared" si="10"/>
        <v>3</v>
      </c>
      <c r="AA14" s="82" t="s">
        <v>29</v>
      </c>
      <c r="AB14" s="62">
        <f t="shared" si="11"/>
        <v>27.497326203208555</v>
      </c>
      <c r="AC14" s="76">
        <f t="shared" si="12"/>
        <v>3</v>
      </c>
    </row>
    <row r="15" spans="1:29" ht="14.45" customHeight="1" thickBot="1" x14ac:dyDescent="0.3">
      <c r="B15" s="75" t="s">
        <v>62</v>
      </c>
      <c r="C15" s="88">
        <f t="shared" ref="C15" si="29">$C$8*C14</f>
        <v>0.99399999999999988</v>
      </c>
      <c r="D15" s="39">
        <f t="shared" ref="D15" si="30">$D$8*D14</f>
        <v>0.28399999999999997</v>
      </c>
      <c r="E15" s="39">
        <f t="shared" ref="E15" si="31">$E$8*E14</f>
        <v>0.11000000000000001</v>
      </c>
      <c r="F15" s="63">
        <f t="shared" ref="F15" si="32">SUM(C15:E15)</f>
        <v>1.3879999999999999</v>
      </c>
      <c r="G15" s="88">
        <f t="shared" ref="G15" si="33">$C$8*G14</f>
        <v>1.0149999999999999</v>
      </c>
      <c r="H15" s="39">
        <f t="shared" ref="H15" si="34">$D$8*H14</f>
        <v>0.28999999999999998</v>
      </c>
      <c r="I15" s="39">
        <f t="shared" ref="I15" si="35">$E$8*I14</f>
        <v>0.11000000000000001</v>
      </c>
      <c r="J15" s="63">
        <f t="shared" ref="J15" si="36">SUM(G15:I15)</f>
        <v>1.415</v>
      </c>
      <c r="K15" s="88">
        <f t="shared" ref="K15" si="37">$C$8*K14</f>
        <v>1.036</v>
      </c>
      <c r="L15" s="39">
        <f t="shared" ref="L15" si="38">$D$8*L14</f>
        <v>0.29599999999999999</v>
      </c>
      <c r="M15" s="39">
        <f t="shared" ref="M15" si="39">$E$8*M14</f>
        <v>0.11000000000000001</v>
      </c>
      <c r="N15" s="63">
        <f t="shared" ref="N15" si="40">SUM(K15:M15)</f>
        <v>1.4420000000000002</v>
      </c>
      <c r="O15" s="88">
        <f t="shared" ref="O15" si="41">$C$8*O14</f>
        <v>1.0569999999999999</v>
      </c>
      <c r="P15" s="39">
        <f t="shared" ref="P15" si="42">$D$8*P14</f>
        <v>0.30200000000000005</v>
      </c>
      <c r="Q15" s="39">
        <f t="shared" ref="Q15" si="43">$E$8*Q14</f>
        <v>0.11000000000000001</v>
      </c>
      <c r="R15" s="63">
        <f t="shared" ref="R15" si="44">SUM(O15:Q15)</f>
        <v>1.4690000000000001</v>
      </c>
      <c r="S15" s="82"/>
      <c r="T15" s="82" t="str">
        <f>A20</f>
        <v>Facilities Sources</v>
      </c>
      <c r="U15" s="82">
        <f>R21+N21+J21+F21</f>
        <v>4.49</v>
      </c>
      <c r="V15" s="114"/>
      <c r="W15" s="116"/>
      <c r="X15" s="33">
        <f t="shared" si="9"/>
        <v>17.178173719376389</v>
      </c>
      <c r="Y15" s="76">
        <f t="shared" si="10"/>
        <v>12</v>
      </c>
      <c r="AA15" s="82" t="s">
        <v>30</v>
      </c>
      <c r="AB15" s="62">
        <f t="shared" si="11"/>
        <v>22.277340716599713</v>
      </c>
      <c r="AC15" s="76">
        <f t="shared" si="12"/>
        <v>12</v>
      </c>
    </row>
    <row r="16" spans="1:29" ht="14.45" customHeight="1" thickTop="1" x14ac:dyDescent="0.25">
      <c r="A16" s="82" t="s">
        <v>28</v>
      </c>
      <c r="B16" s="93" t="s">
        <v>61</v>
      </c>
      <c r="C16" s="42">
        <v>1.33</v>
      </c>
      <c r="D16" s="57">
        <v>1.5549999999999999</v>
      </c>
      <c r="E16" s="57">
        <v>1.3</v>
      </c>
      <c r="F16" s="47"/>
      <c r="G16" s="42">
        <v>1.33</v>
      </c>
      <c r="H16" s="57">
        <v>1.5549999999999999</v>
      </c>
      <c r="I16" s="57">
        <v>1.3</v>
      </c>
      <c r="J16" s="47"/>
      <c r="K16" s="42">
        <v>1.33</v>
      </c>
      <c r="L16" s="57">
        <v>1.5549999999999999</v>
      </c>
      <c r="M16" s="57">
        <v>1.3</v>
      </c>
      <c r="N16" s="47"/>
      <c r="O16" s="42">
        <v>1.33</v>
      </c>
      <c r="P16" s="57">
        <v>1.5549999999999999</v>
      </c>
      <c r="Q16" s="57">
        <v>1.3</v>
      </c>
      <c r="R16" s="47"/>
      <c r="S16" s="82"/>
      <c r="T16" s="82" t="str">
        <f>A22</f>
        <v>FMG</v>
      </c>
      <c r="U16" s="82">
        <f>R23+N23+J23+F23</f>
        <v>3.7879999999999998</v>
      </c>
      <c r="V16" s="114"/>
      <c r="W16" s="116"/>
      <c r="X16" s="33">
        <f t="shared" si="9"/>
        <v>20.36166842661035</v>
      </c>
      <c r="Y16" s="76">
        <f t="shared" si="10"/>
        <v>6</v>
      </c>
      <c r="AA16" s="82" t="s">
        <v>31</v>
      </c>
      <c r="AB16" s="62">
        <f t="shared" si="11"/>
        <v>27.148891235480466</v>
      </c>
      <c r="AC16" s="76">
        <f t="shared" si="12"/>
        <v>6</v>
      </c>
    </row>
    <row r="17" spans="1:29" ht="14.45" customHeight="1" thickBot="1" x14ac:dyDescent="0.3">
      <c r="B17" s="75" t="s">
        <v>62</v>
      </c>
      <c r="C17" s="88">
        <f t="shared" ref="C17" si="45">$C$8*C16</f>
        <v>0.93099999999999994</v>
      </c>
      <c r="D17" s="39">
        <f t="shared" ref="D17" si="46">$D$8*D16</f>
        <v>0.311</v>
      </c>
      <c r="E17" s="39">
        <f t="shared" ref="E17" si="47">$E$8*E16</f>
        <v>0.13</v>
      </c>
      <c r="F17" s="63">
        <f t="shared" ref="F17" si="48">SUM(C17:E17)</f>
        <v>1.3719999999999999</v>
      </c>
      <c r="G17" s="88">
        <f t="shared" ref="G17" si="49">$C$8*G16</f>
        <v>0.93099999999999994</v>
      </c>
      <c r="H17" s="39">
        <f t="shared" ref="H17" si="50">$D$8*H16</f>
        <v>0.311</v>
      </c>
      <c r="I17" s="39">
        <f t="shared" ref="I17" si="51">$E$8*I16</f>
        <v>0.13</v>
      </c>
      <c r="J17" s="63">
        <f t="shared" ref="J17" si="52">SUM(G17:I17)</f>
        <v>1.3719999999999999</v>
      </c>
      <c r="K17" s="88">
        <f t="shared" ref="K17" si="53">$C$8*K16</f>
        <v>0.93099999999999994</v>
      </c>
      <c r="L17" s="39">
        <f t="shared" ref="L17" si="54">$D$8*L16</f>
        <v>0.311</v>
      </c>
      <c r="M17" s="39">
        <f t="shared" ref="M17" si="55">$E$8*M16</f>
        <v>0.13</v>
      </c>
      <c r="N17" s="63">
        <f t="shared" ref="N17" si="56">SUM(K17:M17)</f>
        <v>1.3719999999999999</v>
      </c>
      <c r="O17" s="88">
        <f t="shared" ref="O17" si="57">$C$8*O16</f>
        <v>0.93099999999999994</v>
      </c>
      <c r="P17" s="39">
        <f t="shared" ref="P17" si="58">$D$8*P16</f>
        <v>0.311</v>
      </c>
      <c r="Q17" s="39">
        <f t="shared" ref="Q17" si="59">$E$8*Q16</f>
        <v>0.13</v>
      </c>
      <c r="R17" s="63">
        <f t="shared" ref="R17" si="60">SUM(O17:Q17)</f>
        <v>1.3719999999999999</v>
      </c>
      <c r="S17" s="82"/>
      <c r="T17" s="82" t="str">
        <f>A24</f>
        <v>Gutier</v>
      </c>
      <c r="U17" s="82">
        <f>R25+N25+J25+F25</f>
        <v>4.7839999999999989</v>
      </c>
      <c r="V17" s="114"/>
      <c r="W17" s="116"/>
      <c r="X17" s="33">
        <f t="shared" si="9"/>
        <v>16.122491638795989</v>
      </c>
      <c r="Y17" s="76">
        <f t="shared" si="10"/>
        <v>14</v>
      </c>
      <c r="AA17" s="82" t="s">
        <v>32</v>
      </c>
      <c r="AB17" s="62">
        <f t="shared" si="11"/>
        <v>21.496655518394654</v>
      </c>
      <c r="AC17" s="76">
        <f t="shared" si="12"/>
        <v>14</v>
      </c>
    </row>
    <row r="18" spans="1:29" ht="14.45" customHeight="1" thickTop="1" x14ac:dyDescent="0.25">
      <c r="A18" s="82" t="s">
        <v>29</v>
      </c>
      <c r="B18" s="93" t="s">
        <v>61</v>
      </c>
      <c r="C18" s="42">
        <v>0.9</v>
      </c>
      <c r="D18" s="57">
        <v>0.95</v>
      </c>
      <c r="E18" s="57">
        <v>1.1499999999999999</v>
      </c>
      <c r="F18" s="47"/>
      <c r="G18" s="42">
        <v>0.9</v>
      </c>
      <c r="H18" s="57">
        <v>0.95</v>
      </c>
      <c r="I18" s="57">
        <v>1.1499999999999999</v>
      </c>
      <c r="J18" s="47"/>
      <c r="K18" s="42">
        <v>0.9</v>
      </c>
      <c r="L18" s="57">
        <v>0.95</v>
      </c>
      <c r="M18" s="57">
        <v>1.1499999999999999</v>
      </c>
      <c r="N18" s="47"/>
      <c r="O18" s="42">
        <v>0.9</v>
      </c>
      <c r="P18" s="57">
        <v>0.95</v>
      </c>
      <c r="Q18" s="57">
        <v>1.1499999999999999</v>
      </c>
      <c r="R18" s="47"/>
      <c r="S18" s="82"/>
      <c r="T18" s="82" t="str">
        <f>A26</f>
        <v>Horizon</v>
      </c>
      <c r="U18" s="82">
        <f>R27+N27+J27+F27</f>
        <v>4.0199999999999996</v>
      </c>
      <c r="V18" s="114"/>
      <c r="W18" s="116"/>
      <c r="X18" s="33">
        <f t="shared" si="9"/>
        <v>19.186567164179106</v>
      </c>
      <c r="Y18" s="76">
        <f t="shared" si="10"/>
        <v>8</v>
      </c>
      <c r="AA18" s="82" t="s">
        <v>33</v>
      </c>
      <c r="AB18" s="62">
        <f t="shared" si="11"/>
        <v>25.582089552238809</v>
      </c>
      <c r="AC18" s="76">
        <f t="shared" si="12"/>
        <v>8</v>
      </c>
    </row>
    <row r="19" spans="1:29" ht="14.45" customHeight="1" thickBot="1" x14ac:dyDescent="0.3">
      <c r="B19" s="75" t="s">
        <v>62</v>
      </c>
      <c r="C19" s="88">
        <f t="shared" ref="C19" si="61">$C$8*C18</f>
        <v>0.63</v>
      </c>
      <c r="D19" s="39">
        <f t="shared" ref="D19" si="62">$D$8*D18</f>
        <v>0.19</v>
      </c>
      <c r="E19" s="39">
        <f t="shared" ref="E19" si="63">$E$8*E18</f>
        <v>0.11499999999999999</v>
      </c>
      <c r="F19" s="63">
        <f t="shared" ref="F19" si="64">SUM(C19:E19)</f>
        <v>0.93500000000000005</v>
      </c>
      <c r="G19" s="88">
        <f t="shared" ref="G19" si="65">$C$8*G18</f>
        <v>0.63</v>
      </c>
      <c r="H19" s="39">
        <f t="shared" ref="H19" si="66">$D$8*H18</f>
        <v>0.19</v>
      </c>
      <c r="I19" s="39">
        <f t="shared" ref="I19" si="67">$E$8*I18</f>
        <v>0.11499999999999999</v>
      </c>
      <c r="J19" s="63">
        <f t="shared" ref="J19" si="68">SUM(G19:I19)</f>
        <v>0.93500000000000005</v>
      </c>
      <c r="K19" s="88">
        <f t="shared" ref="K19" si="69">$C$8*K18</f>
        <v>0.63</v>
      </c>
      <c r="L19" s="39">
        <f t="shared" ref="L19" si="70">$D$8*L18</f>
        <v>0.19</v>
      </c>
      <c r="M19" s="39">
        <f t="shared" ref="M19" si="71">$E$8*M18</f>
        <v>0.11499999999999999</v>
      </c>
      <c r="N19" s="63">
        <f t="shared" ref="N19" si="72">SUM(K19:M19)</f>
        <v>0.93500000000000005</v>
      </c>
      <c r="O19" s="88">
        <f t="shared" ref="O19" si="73">$C$8*O18</f>
        <v>0.63</v>
      </c>
      <c r="P19" s="39">
        <f t="shared" ref="P19" si="74">$D$8*P18</f>
        <v>0.19</v>
      </c>
      <c r="Q19" s="39">
        <f t="shared" ref="Q19" si="75">$E$8*Q18</f>
        <v>0.11499999999999999</v>
      </c>
      <c r="R19" s="63">
        <f t="shared" ref="R19" si="76">SUM(O19:Q19)</f>
        <v>0.93500000000000005</v>
      </c>
      <c r="S19" s="82"/>
      <c r="T19" s="82" t="str">
        <f>A28</f>
        <v>JLA</v>
      </c>
      <c r="U19" s="82">
        <f>R29+N29+J29+F29</f>
        <v>3.7639999999999998</v>
      </c>
      <c r="V19" s="114"/>
      <c r="W19" s="116"/>
      <c r="X19" s="33">
        <f t="shared" si="9"/>
        <v>20.491498405951116</v>
      </c>
      <c r="Y19" s="76">
        <f t="shared" si="10"/>
        <v>5</v>
      </c>
      <c r="AA19" s="82" t="s">
        <v>34</v>
      </c>
      <c r="AB19" s="62">
        <f t="shared" si="11"/>
        <v>27.32199787460149</v>
      </c>
      <c r="AC19" s="76">
        <f t="shared" si="12"/>
        <v>5</v>
      </c>
    </row>
    <row r="20" spans="1:29" ht="14.45" customHeight="1" thickTop="1" x14ac:dyDescent="0.25">
      <c r="A20" s="82" t="s">
        <v>30</v>
      </c>
      <c r="B20" s="93" t="s">
        <v>61</v>
      </c>
      <c r="C20" s="42">
        <v>1.2024999999999999</v>
      </c>
      <c r="D20" s="57">
        <v>1.3025</v>
      </c>
      <c r="E20" s="57">
        <v>0.20250000000000001</v>
      </c>
      <c r="F20" s="47"/>
      <c r="G20" s="42">
        <v>1.2024999999999999</v>
      </c>
      <c r="H20" s="57">
        <v>1.3025</v>
      </c>
      <c r="I20" s="57">
        <v>0.20250000000000001</v>
      </c>
      <c r="J20" s="47"/>
      <c r="K20" s="42">
        <v>1.2024999999999999</v>
      </c>
      <c r="L20" s="57">
        <v>1.3025</v>
      </c>
      <c r="M20" s="57">
        <v>0.20250000000000001</v>
      </c>
      <c r="N20" s="47"/>
      <c r="O20" s="42">
        <v>1.2024999999999999</v>
      </c>
      <c r="P20" s="57">
        <v>1.3025</v>
      </c>
      <c r="Q20" s="57">
        <v>0.20250000000000001</v>
      </c>
      <c r="R20" s="47"/>
      <c r="S20" s="82"/>
      <c r="T20" s="82" t="str">
        <f>A30</f>
        <v>JR Thomas Group</v>
      </c>
      <c r="U20" s="82">
        <f>R31+N31+J31+F31</f>
        <v>6.2039999999999997</v>
      </c>
      <c r="V20" s="114"/>
      <c r="W20" s="116"/>
      <c r="X20" s="33">
        <f t="shared" si="9"/>
        <v>12.432301740812379</v>
      </c>
      <c r="Y20" s="76">
        <f t="shared" si="10"/>
        <v>22</v>
      </c>
      <c r="AA20" s="82" t="s">
        <v>35</v>
      </c>
      <c r="AB20" s="62">
        <f t="shared" si="11"/>
        <v>16.576402321083172</v>
      </c>
      <c r="AC20" s="76">
        <f t="shared" si="12"/>
        <v>22</v>
      </c>
    </row>
    <row r="21" spans="1:29" ht="14.45" customHeight="1" thickBot="1" x14ac:dyDescent="0.3">
      <c r="B21" s="75" t="s">
        <v>62</v>
      </c>
      <c r="C21" s="88">
        <f t="shared" ref="C21" si="77">$C$8*C20</f>
        <v>0.84174999999999989</v>
      </c>
      <c r="D21" s="39">
        <f t="shared" ref="D21" si="78">$D$8*D20</f>
        <v>0.26050000000000001</v>
      </c>
      <c r="E21" s="39">
        <f t="shared" ref="E21" si="79">$E$8*E20</f>
        <v>2.0250000000000004E-2</v>
      </c>
      <c r="F21" s="63">
        <f t="shared" ref="F21" si="80">SUM(C21:E21)</f>
        <v>1.1225000000000001</v>
      </c>
      <c r="G21" s="88">
        <f t="shared" ref="G21" si="81">$C$8*G20</f>
        <v>0.84174999999999989</v>
      </c>
      <c r="H21" s="39">
        <f t="shared" ref="H21" si="82">$D$8*H20</f>
        <v>0.26050000000000001</v>
      </c>
      <c r="I21" s="39">
        <f t="shared" ref="I21" si="83">$E$8*I20</f>
        <v>2.0250000000000004E-2</v>
      </c>
      <c r="J21" s="63">
        <f t="shared" ref="J21" si="84">SUM(G21:I21)</f>
        <v>1.1225000000000001</v>
      </c>
      <c r="K21" s="88">
        <f t="shared" ref="K21" si="85">$C$8*K20</f>
        <v>0.84174999999999989</v>
      </c>
      <c r="L21" s="39">
        <f t="shared" ref="L21" si="86">$D$8*L20</f>
        <v>0.26050000000000001</v>
      </c>
      <c r="M21" s="39">
        <f t="shared" ref="M21" si="87">$E$8*M20</f>
        <v>2.0250000000000004E-2</v>
      </c>
      <c r="N21" s="63">
        <f t="shared" ref="N21" si="88">SUM(K21:M21)</f>
        <v>1.1225000000000001</v>
      </c>
      <c r="O21" s="88">
        <f t="shared" ref="O21" si="89">$C$8*O20</f>
        <v>0.84174999999999989</v>
      </c>
      <c r="P21" s="39">
        <f t="shared" ref="P21" si="90">$D$8*P20</f>
        <v>0.26050000000000001</v>
      </c>
      <c r="Q21" s="39">
        <f t="shared" ref="Q21" si="91">$E$8*Q20</f>
        <v>2.0250000000000004E-2</v>
      </c>
      <c r="R21" s="63">
        <f t="shared" ref="R21" si="92">SUM(O21:Q21)</f>
        <v>1.1225000000000001</v>
      </c>
      <c r="S21" s="82"/>
      <c r="T21" s="82" t="str">
        <f>A32</f>
        <v>LMC Corp</v>
      </c>
      <c r="U21" s="82">
        <f>R33+N33+J33+F33</f>
        <v>4.0259999999999998</v>
      </c>
      <c r="V21" s="114"/>
      <c r="W21" s="116"/>
      <c r="X21" s="33">
        <f t="shared" si="9"/>
        <v>19.157973174366617</v>
      </c>
      <c r="Y21" s="76">
        <f t="shared" si="10"/>
        <v>9</v>
      </c>
      <c r="AA21" s="82" t="s">
        <v>36</v>
      </c>
      <c r="AB21" s="62">
        <f t="shared" si="11"/>
        <v>25.124554747817534</v>
      </c>
      <c r="AC21" s="76">
        <f t="shared" si="12"/>
        <v>9</v>
      </c>
    </row>
    <row r="22" spans="1:29" ht="14.45" customHeight="1" thickTop="1" x14ac:dyDescent="0.25">
      <c r="A22" s="82" t="s">
        <v>31</v>
      </c>
      <c r="B22" s="93" t="s">
        <v>61</v>
      </c>
      <c r="C22" s="42">
        <v>0.93</v>
      </c>
      <c r="D22" s="57">
        <v>0.98</v>
      </c>
      <c r="E22" s="57">
        <v>1</v>
      </c>
      <c r="F22" s="47"/>
      <c r="G22" s="42">
        <v>0.93</v>
      </c>
      <c r="H22" s="57">
        <v>0.98</v>
      </c>
      <c r="I22" s="57">
        <v>1</v>
      </c>
      <c r="J22" s="47"/>
      <c r="K22" s="42">
        <v>0.93</v>
      </c>
      <c r="L22" s="57">
        <v>0.98</v>
      </c>
      <c r="M22" s="57">
        <v>1</v>
      </c>
      <c r="N22" s="47"/>
      <c r="O22" s="42">
        <v>0.93</v>
      </c>
      <c r="P22" s="57">
        <v>0.98</v>
      </c>
      <c r="Q22" s="57">
        <v>1</v>
      </c>
      <c r="R22" s="47"/>
      <c r="S22" s="82"/>
      <c r="T22" s="82" t="str">
        <f>A34</f>
        <v>METCO</v>
      </c>
      <c r="U22" s="82">
        <f>R35+N35+J35+F35</f>
        <v>3.6043999999999996</v>
      </c>
      <c r="V22" s="114"/>
      <c r="W22" s="116"/>
      <c r="X22" s="33">
        <f t="shared" si="9"/>
        <v>21.398845855066032</v>
      </c>
      <c r="Y22" s="76">
        <f t="shared" si="10"/>
        <v>2</v>
      </c>
      <c r="AA22" s="82" t="s">
        <v>37</v>
      </c>
      <c r="AB22" s="62">
        <f t="shared" si="11"/>
        <v>28.531794473421375</v>
      </c>
      <c r="AC22" s="76">
        <f t="shared" si="12"/>
        <v>2</v>
      </c>
    </row>
    <row r="23" spans="1:29" ht="14.45" customHeight="1" thickBot="1" x14ac:dyDescent="0.3">
      <c r="B23" s="75" t="s">
        <v>62</v>
      </c>
      <c r="C23" s="88">
        <f t="shared" ref="C23" si="93">$C$8*C22</f>
        <v>0.65100000000000002</v>
      </c>
      <c r="D23" s="39">
        <f t="shared" ref="D23" si="94">$D$8*D22</f>
        <v>0.19600000000000001</v>
      </c>
      <c r="E23" s="39">
        <f t="shared" ref="E23" si="95">$E$8*E22</f>
        <v>0.1</v>
      </c>
      <c r="F23" s="63">
        <f t="shared" ref="F23" si="96">SUM(C23:E23)</f>
        <v>0.94699999999999995</v>
      </c>
      <c r="G23" s="88">
        <f t="shared" ref="G23" si="97">$C$8*G22</f>
        <v>0.65100000000000002</v>
      </c>
      <c r="H23" s="39">
        <f t="shared" ref="H23" si="98">$D$8*H22</f>
        <v>0.19600000000000001</v>
      </c>
      <c r="I23" s="39">
        <f t="shared" ref="I23" si="99">$E$8*I22</f>
        <v>0.1</v>
      </c>
      <c r="J23" s="63">
        <f t="shared" ref="J23" si="100">SUM(G23:I23)</f>
        <v>0.94699999999999995</v>
      </c>
      <c r="K23" s="88">
        <f t="shared" ref="K23" si="101">$C$8*K22</f>
        <v>0.65100000000000002</v>
      </c>
      <c r="L23" s="39">
        <f t="shared" ref="L23" si="102">$D$8*L22</f>
        <v>0.19600000000000001</v>
      </c>
      <c r="M23" s="39">
        <f t="shared" ref="M23" si="103">$E$8*M22</f>
        <v>0.1</v>
      </c>
      <c r="N23" s="63">
        <f t="shared" ref="N23" si="104">SUM(K23:M23)</f>
        <v>0.94699999999999995</v>
      </c>
      <c r="O23" s="88">
        <f t="shared" ref="O23" si="105">$C$8*O22</f>
        <v>0.65100000000000002</v>
      </c>
      <c r="P23" s="39">
        <f t="shared" ref="P23" si="106">$D$8*P22</f>
        <v>0.19600000000000001</v>
      </c>
      <c r="Q23" s="39">
        <f t="shared" ref="Q23" si="107">$E$8*Q22</f>
        <v>0.1</v>
      </c>
      <c r="R23" s="63">
        <f t="shared" ref="R23" si="108">SUM(O23:Q23)</f>
        <v>0.94699999999999995</v>
      </c>
      <c r="S23" s="82"/>
      <c r="T23" s="82" t="str">
        <f>A36</f>
        <v>Nash</v>
      </c>
      <c r="U23" s="82">
        <f>R37+N37+J37+F37</f>
        <v>3.4279999999999999</v>
      </c>
      <c r="V23" s="114"/>
      <c r="W23" s="116"/>
      <c r="X23" s="33">
        <f t="shared" si="9"/>
        <v>22.5</v>
      </c>
      <c r="Y23" s="76">
        <f t="shared" si="10"/>
        <v>1</v>
      </c>
      <c r="AA23" s="82" t="s">
        <v>38</v>
      </c>
      <c r="AB23" s="62">
        <f t="shared" si="11"/>
        <v>30</v>
      </c>
      <c r="AC23" s="76">
        <f t="shared" si="12"/>
        <v>1</v>
      </c>
    </row>
    <row r="24" spans="1:29" ht="14.45" customHeight="1" thickTop="1" x14ac:dyDescent="0.25">
      <c r="A24" s="70" t="s">
        <v>32</v>
      </c>
      <c r="B24" s="93" t="s">
        <v>61</v>
      </c>
      <c r="C24" s="42">
        <v>1.17</v>
      </c>
      <c r="D24" s="57">
        <v>1.25</v>
      </c>
      <c r="E24" s="57">
        <v>1.22</v>
      </c>
      <c r="F24" s="47"/>
      <c r="G24" s="42">
        <v>1.17</v>
      </c>
      <c r="H24" s="57">
        <v>1.25</v>
      </c>
      <c r="I24" s="57">
        <v>1.22</v>
      </c>
      <c r="J24" s="47"/>
      <c r="K24" s="42">
        <v>1.18</v>
      </c>
      <c r="L24" s="57">
        <v>1.26</v>
      </c>
      <c r="M24" s="57">
        <v>1.23</v>
      </c>
      <c r="N24" s="47"/>
      <c r="O24" s="42">
        <v>1.18</v>
      </c>
      <c r="P24" s="37">
        <v>1.26</v>
      </c>
      <c r="Q24" s="57">
        <v>1.23</v>
      </c>
      <c r="R24" s="47"/>
      <c r="S24" s="82"/>
      <c r="T24" s="82" t="str">
        <f>A38</f>
        <v>Noble</v>
      </c>
      <c r="U24" s="82">
        <f>R39+N39+J39+F39</f>
        <v>4.9759999999999991</v>
      </c>
      <c r="V24" s="114"/>
      <c r="W24" s="116"/>
      <c r="X24" s="33">
        <f t="shared" si="9"/>
        <v>15.500401929260454</v>
      </c>
      <c r="Y24" s="76">
        <f t="shared" si="10"/>
        <v>15</v>
      </c>
      <c r="AA24" s="82" t="s">
        <v>39</v>
      </c>
      <c r="AB24" s="62">
        <f t="shared" si="11"/>
        <v>20.704855370556</v>
      </c>
      <c r="AC24" s="76">
        <f t="shared" si="12"/>
        <v>15</v>
      </c>
    </row>
    <row r="25" spans="1:29" ht="14.45" customHeight="1" thickBot="1" x14ac:dyDescent="0.3">
      <c r="B25" s="75" t="s">
        <v>62</v>
      </c>
      <c r="C25" s="88">
        <f t="shared" ref="C25" si="109">$C$8*C24</f>
        <v>0.81899999999999995</v>
      </c>
      <c r="D25" s="39">
        <f t="shared" ref="D25" si="110">$D$8*D24</f>
        <v>0.25</v>
      </c>
      <c r="E25" s="39">
        <f t="shared" ref="E25" si="111">$E$8*E24</f>
        <v>0.122</v>
      </c>
      <c r="F25" s="63">
        <f t="shared" ref="F25" si="112">SUM(C25:E25)</f>
        <v>1.1909999999999998</v>
      </c>
      <c r="G25" s="88">
        <f t="shared" ref="G25" si="113">$C$8*G24</f>
        <v>0.81899999999999995</v>
      </c>
      <c r="H25" s="39">
        <f t="shared" ref="H25" si="114">$D$8*H24</f>
        <v>0.25</v>
      </c>
      <c r="I25" s="39">
        <f t="shared" ref="I25" si="115">$E$8*I24</f>
        <v>0.122</v>
      </c>
      <c r="J25" s="63">
        <f t="shared" ref="J25" si="116">SUM(G25:I25)</f>
        <v>1.1909999999999998</v>
      </c>
      <c r="K25" s="88">
        <f t="shared" ref="K25" si="117">$C$8*K24</f>
        <v>0.82599999999999996</v>
      </c>
      <c r="L25" s="39">
        <f t="shared" ref="L25" si="118">$D$8*L24</f>
        <v>0.252</v>
      </c>
      <c r="M25" s="39">
        <f t="shared" ref="M25" si="119">$E$8*M24</f>
        <v>0.123</v>
      </c>
      <c r="N25" s="63">
        <f t="shared" ref="N25" si="120">SUM(K25:M25)</f>
        <v>1.2009999999999998</v>
      </c>
      <c r="O25" s="88">
        <f t="shared" ref="O25" si="121">$C$8*O24</f>
        <v>0.82599999999999996</v>
      </c>
      <c r="P25" s="39">
        <f t="shared" ref="P25" si="122">$D$8*P24</f>
        <v>0.252</v>
      </c>
      <c r="Q25" s="39">
        <f t="shared" ref="Q25" si="123">$E$8*Q24</f>
        <v>0.123</v>
      </c>
      <c r="R25" s="63">
        <f t="shared" ref="R25" si="124">SUM(O25:Q25)</f>
        <v>1.2009999999999998</v>
      </c>
      <c r="S25" s="82"/>
      <c r="T25" s="82" t="str">
        <f>A40</f>
        <v>Skanska</v>
      </c>
      <c r="U25" s="82">
        <f>R41+N41+J41+F41</f>
        <v>5.3311999999999991</v>
      </c>
      <c r="V25" s="114"/>
      <c r="W25" s="116"/>
      <c r="X25" s="33">
        <f t="shared" si="9"/>
        <v>14.467662064825932</v>
      </c>
      <c r="Y25" s="76">
        <f t="shared" si="10"/>
        <v>18</v>
      </c>
      <c r="AA25" s="82" t="s">
        <v>40</v>
      </c>
      <c r="AB25" s="62">
        <f t="shared" si="11"/>
        <v>19.235837139009909</v>
      </c>
      <c r="AC25" s="76">
        <f t="shared" si="12"/>
        <v>18</v>
      </c>
    </row>
    <row r="26" spans="1:29" ht="14.45" customHeight="1" thickTop="1" x14ac:dyDescent="0.25">
      <c r="A26" s="70" t="s">
        <v>33</v>
      </c>
      <c r="B26" s="78" t="s">
        <v>61</v>
      </c>
      <c r="C26" s="73">
        <v>1</v>
      </c>
      <c r="D26" s="37">
        <v>1</v>
      </c>
      <c r="E26" s="37">
        <v>1.05</v>
      </c>
      <c r="F26" s="89"/>
      <c r="G26" s="73">
        <v>1</v>
      </c>
      <c r="H26" s="37">
        <v>1</v>
      </c>
      <c r="I26" s="37">
        <v>1.05</v>
      </c>
      <c r="J26" s="89"/>
      <c r="K26" s="42">
        <v>1</v>
      </c>
      <c r="L26" s="57">
        <v>1</v>
      </c>
      <c r="M26" s="57">
        <v>1.05</v>
      </c>
      <c r="N26" s="47"/>
      <c r="O26" s="42">
        <v>1</v>
      </c>
      <c r="P26" s="57">
        <v>1</v>
      </c>
      <c r="Q26" s="57">
        <v>1.05</v>
      </c>
      <c r="R26" s="47"/>
      <c r="S26" s="82"/>
      <c r="T26" s="82" t="str">
        <f>A42</f>
        <v>Skyler</v>
      </c>
      <c r="U26" s="82">
        <f>R43+N43+J43+F43</f>
        <v>5.2469999999999999</v>
      </c>
      <c r="V26" s="114"/>
      <c r="W26" s="116"/>
      <c r="X26" s="33">
        <f t="shared" si="9"/>
        <v>14.699828473413378</v>
      </c>
      <c r="Y26" s="76">
        <f t="shared" si="10"/>
        <v>17</v>
      </c>
      <c r="AA26" s="82" t="s">
        <v>41</v>
      </c>
      <c r="AB26" s="62">
        <f t="shared" si="11"/>
        <v>19.546199821198485</v>
      </c>
      <c r="AC26" s="76">
        <f t="shared" si="12"/>
        <v>17</v>
      </c>
    </row>
    <row r="27" spans="1:29" ht="14.45" customHeight="1" thickBot="1" x14ac:dyDescent="0.3">
      <c r="B27" s="75" t="s">
        <v>62</v>
      </c>
      <c r="C27" s="88">
        <f t="shared" ref="C27" si="125">$C$8*C26</f>
        <v>0.7</v>
      </c>
      <c r="D27" s="39">
        <f t="shared" ref="D27" si="126">$D$8*D26</f>
        <v>0.2</v>
      </c>
      <c r="E27" s="39">
        <f t="shared" ref="E27" si="127">$E$8*E26</f>
        <v>0.10500000000000001</v>
      </c>
      <c r="F27" s="63">
        <f t="shared" ref="F27" si="128">SUM(C27:E27)</f>
        <v>1.0049999999999999</v>
      </c>
      <c r="G27" s="88">
        <f t="shared" ref="G27" si="129">$C$8*G26</f>
        <v>0.7</v>
      </c>
      <c r="H27" s="39">
        <f t="shared" ref="H27" si="130">$D$8*H26</f>
        <v>0.2</v>
      </c>
      <c r="I27" s="39">
        <f t="shared" ref="I27" si="131">$E$8*I26</f>
        <v>0.10500000000000001</v>
      </c>
      <c r="J27" s="63">
        <f t="shared" ref="J27" si="132">SUM(G27:I27)</f>
        <v>1.0049999999999999</v>
      </c>
      <c r="K27" s="88">
        <f t="shared" ref="K27" si="133">$C$8*K26</f>
        <v>0.7</v>
      </c>
      <c r="L27" s="39">
        <f t="shared" ref="L27" si="134">$D$8*L26</f>
        <v>0.2</v>
      </c>
      <c r="M27" s="39">
        <f t="shared" ref="M27" si="135">$E$8*M26</f>
        <v>0.10500000000000001</v>
      </c>
      <c r="N27" s="63">
        <f t="shared" ref="N27" si="136">SUM(K27:M27)</f>
        <v>1.0049999999999999</v>
      </c>
      <c r="O27" s="88">
        <f t="shared" ref="O27" si="137">$C$8*O26</f>
        <v>0.7</v>
      </c>
      <c r="P27" s="39">
        <f t="shared" ref="P27" si="138">$D$8*P26</f>
        <v>0.2</v>
      </c>
      <c r="Q27" s="39">
        <f t="shared" ref="Q27" si="139">$E$8*Q26</f>
        <v>0.10500000000000001</v>
      </c>
      <c r="R27" s="63">
        <f t="shared" ref="R27" si="140">SUM(O27:Q27)</f>
        <v>1.0049999999999999</v>
      </c>
      <c r="S27" s="82"/>
      <c r="T27" s="82" t="str">
        <f>A44</f>
        <v>SLI Group</v>
      </c>
      <c r="U27" s="82">
        <f>R45+N45+J45+F45</f>
        <v>5.3919999999999995</v>
      </c>
      <c r="V27" s="114"/>
      <c r="W27" s="116"/>
      <c r="X27" s="33">
        <f t="shared" si="9"/>
        <v>14.304525222551929</v>
      </c>
      <c r="Y27" s="76">
        <f t="shared" si="10"/>
        <v>19</v>
      </c>
      <c r="AA27" s="82" t="s">
        <v>42</v>
      </c>
      <c r="AB27" s="62">
        <f t="shared" si="11"/>
        <v>18.935288911312735</v>
      </c>
      <c r="AC27" s="76">
        <f t="shared" si="12"/>
        <v>19</v>
      </c>
    </row>
    <row r="28" spans="1:29" ht="14.45" customHeight="1" thickTop="1" x14ac:dyDescent="0.25">
      <c r="A28" s="82" t="s">
        <v>34</v>
      </c>
      <c r="B28" s="93" t="s">
        <v>61</v>
      </c>
      <c r="C28" s="42">
        <v>0.89</v>
      </c>
      <c r="D28" s="57">
        <v>0.97</v>
      </c>
      <c r="E28" s="57">
        <v>0.94</v>
      </c>
      <c r="F28" s="47"/>
      <c r="G28" s="42">
        <v>0.91</v>
      </c>
      <c r="H28" s="57">
        <v>0.99</v>
      </c>
      <c r="I28" s="57">
        <v>0.96</v>
      </c>
      <c r="J28" s="47"/>
      <c r="K28" s="42">
        <v>0.93</v>
      </c>
      <c r="L28" s="57">
        <v>1.01</v>
      </c>
      <c r="M28" s="57">
        <v>0.98</v>
      </c>
      <c r="N28" s="47"/>
      <c r="O28" s="42">
        <v>0.95</v>
      </c>
      <c r="P28" s="57">
        <v>1.03</v>
      </c>
      <c r="Q28" s="57">
        <v>1</v>
      </c>
      <c r="R28" s="47"/>
      <c r="S28" s="82"/>
      <c r="T28" s="82" t="str">
        <f>A46</f>
        <v>Trevino Group</v>
      </c>
      <c r="U28" s="82">
        <f>R47+N47+J47+F47</f>
        <v>5.0350000000000001</v>
      </c>
      <c r="V28" s="114"/>
      <c r="W28" s="116"/>
      <c r="X28" s="33">
        <f t="shared" si="9"/>
        <v>15.318768619662363</v>
      </c>
      <c r="Y28" s="76">
        <f t="shared" si="10"/>
        <v>16</v>
      </c>
      <c r="AA28" s="82" t="s">
        <v>43</v>
      </c>
      <c r="AB28" s="62">
        <f t="shared" si="11"/>
        <v>20.034469279970509</v>
      </c>
      <c r="AC28" s="76">
        <f t="shared" si="12"/>
        <v>16</v>
      </c>
    </row>
    <row r="29" spans="1:29" ht="14.45" customHeight="1" thickBot="1" x14ac:dyDescent="0.3">
      <c r="B29" s="75" t="s">
        <v>62</v>
      </c>
      <c r="C29" s="88">
        <f t="shared" ref="C29" si="141">$C$8*C28</f>
        <v>0.623</v>
      </c>
      <c r="D29" s="39">
        <f t="shared" ref="D29" si="142">$D$8*D28</f>
        <v>0.19400000000000001</v>
      </c>
      <c r="E29" s="39">
        <f t="shared" ref="E29" si="143">$E$8*E28</f>
        <v>9.4E-2</v>
      </c>
      <c r="F29" s="63">
        <f t="shared" ref="F29" si="144">SUM(C29:E29)</f>
        <v>0.91099999999999992</v>
      </c>
      <c r="G29" s="88">
        <f t="shared" ref="G29" si="145">$C$8*G28</f>
        <v>0.63700000000000001</v>
      </c>
      <c r="H29" s="39">
        <f t="shared" ref="H29" si="146">$D$8*H28</f>
        <v>0.19800000000000001</v>
      </c>
      <c r="I29" s="39">
        <f t="shared" ref="I29" si="147">$E$8*I28</f>
        <v>9.6000000000000002E-2</v>
      </c>
      <c r="J29" s="63">
        <f t="shared" ref="J29" si="148">SUM(G29:I29)</f>
        <v>0.93099999999999994</v>
      </c>
      <c r="K29" s="88">
        <f t="shared" ref="K29" si="149">$C$8*K28</f>
        <v>0.65100000000000002</v>
      </c>
      <c r="L29" s="39">
        <f t="shared" ref="L29" si="150">$D$8*L28</f>
        <v>0.20200000000000001</v>
      </c>
      <c r="M29" s="39">
        <f t="shared" ref="M29" si="151">$E$8*M28</f>
        <v>9.8000000000000004E-2</v>
      </c>
      <c r="N29" s="63">
        <f t="shared" ref="N29" si="152">SUM(K29:M29)</f>
        <v>0.95099999999999996</v>
      </c>
      <c r="O29" s="88">
        <f t="shared" ref="O29" si="153">$C$8*O28</f>
        <v>0.66499999999999992</v>
      </c>
      <c r="P29" s="39">
        <f t="shared" ref="P29" si="154">$D$8*P28</f>
        <v>0.20600000000000002</v>
      </c>
      <c r="Q29" s="39">
        <f t="shared" ref="Q29" si="155">$E$8*Q28</f>
        <v>0.1</v>
      </c>
      <c r="R29" s="63">
        <f t="shared" ref="R29" si="156">SUM(O29:Q29)</f>
        <v>0.97099999999999997</v>
      </c>
      <c r="S29" s="82"/>
      <c r="T29" s="82" t="str">
        <f>A48</f>
        <v>Turner</v>
      </c>
      <c r="U29" s="82">
        <f>R49+N49+J49+F49</f>
        <v>4.3360000000000003</v>
      </c>
      <c r="V29" s="114"/>
      <c r="W29" s="116"/>
      <c r="X29" s="33">
        <f t="shared" si="9"/>
        <v>17.788284132841326</v>
      </c>
      <c r="Y29" s="76">
        <f t="shared" si="10"/>
        <v>11</v>
      </c>
      <c r="AA29" s="82" t="s">
        <v>44</v>
      </c>
      <c r="AB29" s="62">
        <f t="shared" si="11"/>
        <v>23.522004025794047</v>
      </c>
      <c r="AC29" s="76">
        <f t="shared" si="12"/>
        <v>11</v>
      </c>
    </row>
    <row r="30" spans="1:29" ht="14.45" customHeight="1" thickTop="1" x14ac:dyDescent="0.25">
      <c r="A30" s="70" t="s">
        <v>35</v>
      </c>
      <c r="B30" s="93" t="s">
        <v>61</v>
      </c>
      <c r="C30" s="42">
        <v>1.58</v>
      </c>
      <c r="D30" s="57">
        <v>1.6</v>
      </c>
      <c r="E30" s="57">
        <v>1.25</v>
      </c>
      <c r="F30" s="47"/>
      <c r="G30" s="42">
        <v>1.58</v>
      </c>
      <c r="H30" s="57">
        <v>1.6</v>
      </c>
      <c r="I30" s="57">
        <v>1.25</v>
      </c>
      <c r="J30" s="47"/>
      <c r="K30" s="42">
        <v>1.58</v>
      </c>
      <c r="L30" s="57">
        <v>1.6</v>
      </c>
      <c r="M30" s="57">
        <v>1.25</v>
      </c>
      <c r="N30" s="47"/>
      <c r="O30" s="42">
        <v>1.58</v>
      </c>
      <c r="P30" s="57">
        <v>1.6</v>
      </c>
      <c r="Q30" s="57">
        <v>1.25</v>
      </c>
      <c r="R30" s="47"/>
      <c r="S30" s="82"/>
      <c r="T30" s="82" t="str">
        <f>A50</f>
        <v>Vaughn</v>
      </c>
      <c r="U30" s="82">
        <f>R51+N51+J51+F51</f>
        <v>4.6939999999999991</v>
      </c>
      <c r="V30" s="114"/>
      <c r="W30" s="116"/>
      <c r="X30" s="33">
        <f t="shared" si="9"/>
        <v>16.431614827439287</v>
      </c>
      <c r="Y30" s="76">
        <f t="shared" si="10"/>
        <v>13</v>
      </c>
      <c r="AA30" s="82" t="s">
        <v>14</v>
      </c>
      <c r="AB30" s="62">
        <f t="shared" si="11"/>
        <v>21.78563398612317</v>
      </c>
      <c r="AC30" s="76">
        <f t="shared" si="12"/>
        <v>13</v>
      </c>
    </row>
    <row r="31" spans="1:29" ht="14.45" customHeight="1" thickBot="1" x14ac:dyDescent="0.3">
      <c r="B31" s="75" t="s">
        <v>62</v>
      </c>
      <c r="C31" s="90">
        <f t="shared" ref="C31" si="157">$C$8*C30</f>
        <v>1.1059999999999999</v>
      </c>
      <c r="D31" s="85">
        <f t="shared" ref="D31" si="158">$D$8*D30</f>
        <v>0.32000000000000006</v>
      </c>
      <c r="E31" s="85">
        <f t="shared" ref="E31" si="159">$E$8*E30</f>
        <v>0.125</v>
      </c>
      <c r="F31" s="79">
        <f t="shared" ref="F31" si="160">SUM(C31:E31)</f>
        <v>1.5509999999999999</v>
      </c>
      <c r="G31" s="52">
        <f t="shared" ref="G31" si="161">$C$8*G30</f>
        <v>1.1059999999999999</v>
      </c>
      <c r="H31" s="56">
        <f t="shared" ref="H31" si="162">$D$8*H30</f>
        <v>0.32000000000000006</v>
      </c>
      <c r="I31" s="56">
        <f t="shared" ref="I31" si="163">$E$8*I30</f>
        <v>0.125</v>
      </c>
      <c r="J31" s="96">
        <f t="shared" ref="J31" si="164">SUM(G31:I31)</f>
        <v>1.5509999999999999</v>
      </c>
      <c r="K31" s="88">
        <f t="shared" ref="K31" si="165">$C$8*K30</f>
        <v>1.1059999999999999</v>
      </c>
      <c r="L31" s="39">
        <f t="shared" ref="L31" si="166">$D$8*L30</f>
        <v>0.32000000000000006</v>
      </c>
      <c r="M31" s="39">
        <f t="shared" ref="M31" si="167">$E$8*M30</f>
        <v>0.125</v>
      </c>
      <c r="N31" s="63">
        <f t="shared" ref="N31" si="168">SUM(K31:M31)</f>
        <v>1.5509999999999999</v>
      </c>
      <c r="O31" s="88">
        <f t="shared" ref="O31" si="169">$C$8*O30</f>
        <v>1.1059999999999999</v>
      </c>
      <c r="P31" s="39">
        <f t="shared" ref="P31" si="170">$D$8*P30</f>
        <v>0.32000000000000006</v>
      </c>
      <c r="Q31" s="39">
        <f t="shared" ref="Q31" si="171">$E$8*Q30</f>
        <v>0.125</v>
      </c>
      <c r="R31" s="63">
        <f t="shared" ref="R31" si="172">SUM(O31:Q31)</f>
        <v>1.5509999999999999</v>
      </c>
      <c r="S31" s="82"/>
      <c r="T31" s="82" t="str">
        <f>A52</f>
        <v>Westco Ventures</v>
      </c>
      <c r="U31" s="82">
        <f>R53+N53+J53+F53</f>
        <v>3.74</v>
      </c>
      <c r="V31" s="114"/>
      <c r="W31" s="116"/>
      <c r="X31" s="33">
        <f t="shared" si="9"/>
        <v>20.622994652406415</v>
      </c>
      <c r="Y31" s="76">
        <f t="shared" si="10"/>
        <v>3</v>
      </c>
      <c r="AA31" s="82" t="s">
        <v>45</v>
      </c>
      <c r="AB31" s="62">
        <f t="shared" si="11"/>
        <v>27.497326203208555</v>
      </c>
      <c r="AC31" s="76">
        <f t="shared" si="12"/>
        <v>3</v>
      </c>
    </row>
    <row r="32" spans="1:29" ht="14.45" customHeight="1" thickTop="1" x14ac:dyDescent="0.25">
      <c r="A32" s="82" t="s">
        <v>36</v>
      </c>
      <c r="B32" s="93" t="s">
        <v>61</v>
      </c>
      <c r="C32" s="42">
        <v>0.95</v>
      </c>
      <c r="D32" s="57">
        <v>0.99</v>
      </c>
      <c r="E32" s="57">
        <v>1.1499999999999999</v>
      </c>
      <c r="F32" s="47"/>
      <c r="G32" s="42">
        <v>0.97</v>
      </c>
      <c r="H32" s="57">
        <v>1.02</v>
      </c>
      <c r="I32" s="57">
        <v>1.1499999999999999</v>
      </c>
      <c r="J32" s="47"/>
      <c r="K32" s="42">
        <v>0.99</v>
      </c>
      <c r="L32" s="57">
        <v>1.04</v>
      </c>
      <c r="M32" s="57">
        <v>1.1499999999999999</v>
      </c>
      <c r="N32" s="47"/>
      <c r="O32" s="42">
        <v>1.01</v>
      </c>
      <c r="P32" s="57">
        <v>1.06</v>
      </c>
      <c r="Q32" s="57">
        <v>1.1499999999999999</v>
      </c>
      <c r="R32" s="47"/>
      <c r="S32" s="82"/>
      <c r="U32" s="82"/>
      <c r="V32" s="44"/>
      <c r="W32" s="49"/>
      <c r="X32" s="33"/>
      <c r="Y32" s="76"/>
    </row>
    <row r="33" spans="1:25" ht="14.45" customHeight="1" thickBot="1" x14ac:dyDescent="0.3">
      <c r="B33" s="75" t="s">
        <v>62</v>
      </c>
      <c r="C33" s="88">
        <f t="shared" ref="C33" si="173">$C$8*C32</f>
        <v>0.66499999999999992</v>
      </c>
      <c r="D33" s="39">
        <f t="shared" ref="D33" si="174">$D$8*D32</f>
        <v>0.19800000000000001</v>
      </c>
      <c r="E33" s="39">
        <f t="shared" ref="E33" si="175">$E$8*E32</f>
        <v>0.11499999999999999</v>
      </c>
      <c r="F33" s="63">
        <f t="shared" ref="F33" si="176">SUM(C33:E33)</f>
        <v>0.97799999999999998</v>
      </c>
      <c r="G33" s="88">
        <f t="shared" ref="G33" si="177">$C$8*G32</f>
        <v>0.67899999999999994</v>
      </c>
      <c r="H33" s="39">
        <f t="shared" ref="H33" si="178">$D$8*H32</f>
        <v>0.20400000000000001</v>
      </c>
      <c r="I33" s="39">
        <f t="shared" ref="I33" si="179">$E$8*I32</f>
        <v>0.11499999999999999</v>
      </c>
      <c r="J33" s="63">
        <f t="shared" ref="J33" si="180">SUM(G33:I33)</f>
        <v>0.998</v>
      </c>
      <c r="K33" s="88">
        <f t="shared" ref="K33" si="181">$C$8*K32</f>
        <v>0.69299999999999995</v>
      </c>
      <c r="L33" s="39">
        <f t="shared" ref="L33" si="182">$D$8*L32</f>
        <v>0.20800000000000002</v>
      </c>
      <c r="M33" s="39">
        <f t="shared" ref="M33" si="183">$E$8*M32</f>
        <v>0.11499999999999999</v>
      </c>
      <c r="N33" s="63">
        <f t="shared" ref="N33" si="184">SUM(K33:M33)</f>
        <v>1.016</v>
      </c>
      <c r="O33" s="88">
        <f t="shared" ref="O33" si="185">$C$8*O32</f>
        <v>0.70699999999999996</v>
      </c>
      <c r="P33" s="39">
        <f t="shared" ref="P33" si="186">$D$8*P32</f>
        <v>0.21200000000000002</v>
      </c>
      <c r="Q33" s="39">
        <f t="shared" ref="Q33" si="187">$E$8*Q32</f>
        <v>0.11499999999999999</v>
      </c>
      <c r="R33" s="63">
        <f t="shared" ref="R33" si="188">SUM(O33:Q33)</f>
        <v>1.034</v>
      </c>
      <c r="S33" s="82"/>
      <c r="T33" s="81" t="s">
        <v>63</v>
      </c>
      <c r="U33" s="66"/>
      <c r="V33" s="86"/>
      <c r="W33" s="60"/>
      <c r="X33" s="60"/>
      <c r="Y33" s="60"/>
    </row>
    <row r="34" spans="1:25" ht="14.45" customHeight="1" thickTop="1" x14ac:dyDescent="0.25">
      <c r="A34" s="82" t="s">
        <v>37</v>
      </c>
      <c r="B34" s="93" t="s">
        <v>61</v>
      </c>
      <c r="C34" s="42">
        <v>0.86899999999999999</v>
      </c>
      <c r="D34" s="57">
        <v>0.96899999999999997</v>
      </c>
      <c r="E34" s="57">
        <v>0.99</v>
      </c>
      <c r="F34" s="47"/>
      <c r="G34" s="42">
        <v>0.86899999999999999</v>
      </c>
      <c r="H34" s="57">
        <v>0.96899999999999997</v>
      </c>
      <c r="I34" s="57">
        <v>0.99</v>
      </c>
      <c r="J34" s="47"/>
      <c r="K34" s="42">
        <v>0.86899999999999999</v>
      </c>
      <c r="L34" s="57">
        <v>0.96899999999999997</v>
      </c>
      <c r="M34" s="57">
        <v>0.99</v>
      </c>
      <c r="N34" s="47"/>
      <c r="O34" s="42">
        <v>0.86899999999999999</v>
      </c>
      <c r="P34" s="57">
        <v>0.96899999999999997</v>
      </c>
      <c r="Q34" s="57">
        <v>0.99</v>
      </c>
      <c r="R34" s="47"/>
      <c r="S34" s="82"/>
      <c r="T34" s="80"/>
      <c r="U34" s="111" t="s">
        <v>59</v>
      </c>
      <c r="V34" s="86"/>
      <c r="W34" s="60"/>
      <c r="X34" s="60"/>
      <c r="Y34" s="60"/>
    </row>
    <row r="35" spans="1:25" ht="14.45" customHeight="1" thickBot="1" x14ac:dyDescent="0.3">
      <c r="B35" s="75" t="s">
        <v>62</v>
      </c>
      <c r="C35" s="88">
        <f t="shared" ref="C35" si="189">$C$8*C34</f>
        <v>0.60829999999999995</v>
      </c>
      <c r="D35" s="39">
        <f t="shared" ref="D35" si="190">$D$8*D34</f>
        <v>0.1938</v>
      </c>
      <c r="E35" s="39">
        <f t="shared" ref="E35" si="191">$E$8*E34</f>
        <v>9.9000000000000005E-2</v>
      </c>
      <c r="F35" s="63">
        <f t="shared" ref="F35" si="192">SUM(C35:E35)</f>
        <v>0.9010999999999999</v>
      </c>
      <c r="G35" s="88">
        <f t="shared" ref="G35" si="193">$C$8*G34</f>
        <v>0.60829999999999995</v>
      </c>
      <c r="H35" s="39">
        <f t="shared" ref="H35" si="194">$D$8*H34</f>
        <v>0.1938</v>
      </c>
      <c r="I35" s="39">
        <f t="shared" ref="I35" si="195">$E$8*I34</f>
        <v>9.9000000000000005E-2</v>
      </c>
      <c r="J35" s="63">
        <f t="shared" ref="J35" si="196">SUM(G35:I35)</f>
        <v>0.9010999999999999</v>
      </c>
      <c r="K35" s="88">
        <f t="shared" ref="K35" si="197">$C$8*K34</f>
        <v>0.60829999999999995</v>
      </c>
      <c r="L35" s="39">
        <f t="shared" ref="L35" si="198">$D$8*L34</f>
        <v>0.1938</v>
      </c>
      <c r="M35" s="39">
        <f t="shared" ref="M35" si="199">$E$8*M34</f>
        <v>9.9000000000000005E-2</v>
      </c>
      <c r="N35" s="63">
        <f t="shared" ref="N35" si="200">SUM(K35:M35)</f>
        <v>0.9010999999999999</v>
      </c>
      <c r="O35" s="88">
        <f t="shared" ref="O35" si="201">$C$8*O34</f>
        <v>0.60829999999999995</v>
      </c>
      <c r="P35" s="39">
        <f t="shared" ref="P35" si="202">$D$8*P34</f>
        <v>0.1938</v>
      </c>
      <c r="Q35" s="39">
        <f t="shared" ref="Q35" si="203">$E$8*Q34</f>
        <v>9.9000000000000005E-2</v>
      </c>
      <c r="R35" s="63">
        <f t="shared" ref="R35" si="204">SUM(O35:Q35)</f>
        <v>0.9010999999999999</v>
      </c>
      <c r="S35" s="82"/>
      <c r="T35" s="72"/>
      <c r="U35" s="112"/>
      <c r="V35" s="36" t="s">
        <v>21</v>
      </c>
      <c r="W35" s="36" t="s">
        <v>19</v>
      </c>
      <c r="X35" s="36" t="s">
        <v>20</v>
      </c>
      <c r="Y35" s="36" t="s">
        <v>16</v>
      </c>
    </row>
    <row r="36" spans="1:25" ht="14.45" customHeight="1" thickTop="1" x14ac:dyDescent="0.25">
      <c r="A36" s="82" t="s">
        <v>38</v>
      </c>
      <c r="B36" s="93" t="s">
        <v>61</v>
      </c>
      <c r="C36" s="42">
        <v>0.8</v>
      </c>
      <c r="D36" s="57">
        <v>0.87</v>
      </c>
      <c r="E36" s="57">
        <v>1.23</v>
      </c>
      <c r="F36" s="47"/>
      <c r="G36" s="42">
        <v>0.8</v>
      </c>
      <c r="H36" s="57">
        <v>0.87</v>
      </c>
      <c r="I36" s="57">
        <v>1.23</v>
      </c>
      <c r="J36" s="47"/>
      <c r="K36" s="42">
        <v>0.8</v>
      </c>
      <c r="L36" s="57">
        <v>0.87</v>
      </c>
      <c r="M36" s="57">
        <v>1.23</v>
      </c>
      <c r="N36" s="47"/>
      <c r="O36" s="42">
        <v>0.8</v>
      </c>
      <c r="P36" s="57">
        <v>0.87</v>
      </c>
      <c r="Q36" s="57">
        <v>1.23</v>
      </c>
      <c r="R36" s="47"/>
      <c r="S36" s="82"/>
      <c r="T36" s="82" t="str">
        <f>A64</f>
        <v>A Status</v>
      </c>
      <c r="U36" s="82">
        <f>R65+N65+J65+F65</f>
        <v>4.085</v>
      </c>
      <c r="V36" s="113">
        <v>7.5</v>
      </c>
      <c r="W36" s="115">
        <f>MIN(U36:U57)</f>
        <v>3.4279999999999999</v>
      </c>
      <c r="X36" s="33">
        <f>$V$36*($W$36/U36)</f>
        <v>6.2937576499388008</v>
      </c>
      <c r="Y36" s="76">
        <f>RANK(X36,$X$36:$X$57,0)</f>
        <v>8</v>
      </c>
    </row>
    <row r="37" spans="1:25" ht="14.45" customHeight="1" thickBot="1" x14ac:dyDescent="0.3">
      <c r="B37" s="75" t="s">
        <v>62</v>
      </c>
      <c r="C37" s="88">
        <f t="shared" ref="C37" si="205">$C$8*C36</f>
        <v>0.55999999999999994</v>
      </c>
      <c r="D37" s="39">
        <f t="shared" ref="D37" si="206">$D$8*D36</f>
        <v>0.17400000000000002</v>
      </c>
      <c r="E37" s="39">
        <f t="shared" ref="E37" si="207">$E$8*E36</f>
        <v>0.123</v>
      </c>
      <c r="F37" s="63">
        <f t="shared" ref="F37" si="208">SUM(C37:E37)</f>
        <v>0.85699999999999998</v>
      </c>
      <c r="G37" s="88">
        <f t="shared" ref="G37" si="209">$C$8*G36</f>
        <v>0.55999999999999994</v>
      </c>
      <c r="H37" s="39">
        <f t="shared" ref="H37" si="210">$D$8*H36</f>
        <v>0.17400000000000002</v>
      </c>
      <c r="I37" s="39">
        <f t="shared" ref="I37" si="211">$E$8*I36</f>
        <v>0.123</v>
      </c>
      <c r="J37" s="63">
        <f t="shared" ref="J37" si="212">SUM(G37:I37)</f>
        <v>0.85699999999999998</v>
      </c>
      <c r="K37" s="88">
        <f t="shared" ref="K37" si="213">$C$8*K36</f>
        <v>0.55999999999999994</v>
      </c>
      <c r="L37" s="39">
        <f t="shared" ref="L37" si="214">$D$8*L36</f>
        <v>0.17400000000000002</v>
      </c>
      <c r="M37" s="39">
        <f t="shared" ref="M37" si="215">$E$8*M36</f>
        <v>0.123</v>
      </c>
      <c r="N37" s="63">
        <f t="shared" ref="N37" si="216">SUM(K37:M37)</f>
        <v>0.85699999999999998</v>
      </c>
      <c r="O37" s="88">
        <f t="shared" ref="O37" si="217">$C$8*O36</f>
        <v>0.55999999999999994</v>
      </c>
      <c r="P37" s="39">
        <f t="shared" ref="P37" si="218">$D$8*P36</f>
        <v>0.17400000000000002</v>
      </c>
      <c r="Q37" s="39">
        <f t="shared" ref="Q37" si="219">$E$8*Q36</f>
        <v>0.123</v>
      </c>
      <c r="R37" s="63">
        <f t="shared" ref="R37" si="220">SUM(O37:Q37)</f>
        <v>0.85699999999999998</v>
      </c>
      <c r="S37" s="82"/>
      <c r="T37" s="82" t="str">
        <f>A66</f>
        <v>Brown &amp; Root</v>
      </c>
      <c r="U37" s="82">
        <f>R67+N67+J67+F67</f>
        <v>4.2720000000000002</v>
      </c>
      <c r="V37" s="114"/>
      <c r="W37" s="116"/>
      <c r="X37" s="33">
        <f t="shared" ref="X37:X57" si="221">$V$36*($W$36/U37)</f>
        <v>6.0182584269662911</v>
      </c>
      <c r="Y37" s="76">
        <f t="shared" ref="Y37:Y57" si="222">RANK(X37,$X$36:$X$57,0)</f>
        <v>9</v>
      </c>
    </row>
    <row r="38" spans="1:25" ht="14.45" customHeight="1" thickTop="1" x14ac:dyDescent="0.35">
      <c r="A38" s="82" t="s">
        <v>39</v>
      </c>
      <c r="B38" s="93" t="s">
        <v>61</v>
      </c>
      <c r="C38" s="42">
        <v>1.22</v>
      </c>
      <c r="D38" s="57">
        <v>1.28</v>
      </c>
      <c r="E38" s="57">
        <v>1.34</v>
      </c>
      <c r="F38" s="47"/>
      <c r="G38" s="42">
        <v>1.22</v>
      </c>
      <c r="H38" s="57">
        <v>1.28</v>
      </c>
      <c r="I38" s="57">
        <v>1.34</v>
      </c>
      <c r="J38" s="47"/>
      <c r="K38" s="42">
        <v>1.22</v>
      </c>
      <c r="L38" s="57">
        <v>1.28</v>
      </c>
      <c r="M38" s="57">
        <v>1.34</v>
      </c>
      <c r="N38" s="47"/>
      <c r="O38" s="42">
        <v>1.22</v>
      </c>
      <c r="P38" s="57">
        <v>1.28</v>
      </c>
      <c r="Q38" s="57">
        <v>1.34</v>
      </c>
      <c r="R38" s="47"/>
      <c r="S38" s="40"/>
      <c r="T38" s="82" t="str">
        <f>A68</f>
        <v>DAVACO</v>
      </c>
      <c r="U38" s="82">
        <f>R69+N69+J69+F69</f>
        <v>5.7140000000000004</v>
      </c>
      <c r="V38" s="114"/>
      <c r="W38" s="116"/>
      <c r="X38" s="33">
        <f t="shared" si="221"/>
        <v>4.4994749737486872</v>
      </c>
      <c r="Y38" s="76">
        <f t="shared" si="222"/>
        <v>21</v>
      </c>
    </row>
    <row r="39" spans="1:25" ht="14.45" customHeight="1" thickBot="1" x14ac:dyDescent="0.3">
      <c r="B39" s="75" t="s">
        <v>62</v>
      </c>
      <c r="C39" s="88">
        <f t="shared" ref="C39" si="223">$C$8*C38</f>
        <v>0.85399999999999998</v>
      </c>
      <c r="D39" s="39">
        <f t="shared" ref="D39" si="224">$D$8*D38</f>
        <v>0.25600000000000001</v>
      </c>
      <c r="E39" s="39">
        <f t="shared" ref="E39" si="225">$E$8*E38</f>
        <v>0.13400000000000001</v>
      </c>
      <c r="F39" s="63">
        <f t="shared" ref="F39" si="226">SUM(C39:E39)</f>
        <v>1.2439999999999998</v>
      </c>
      <c r="G39" s="88">
        <f t="shared" ref="G39" si="227">$C$8*G38</f>
        <v>0.85399999999999998</v>
      </c>
      <c r="H39" s="39">
        <f t="shared" ref="H39" si="228">$D$8*H38</f>
        <v>0.25600000000000001</v>
      </c>
      <c r="I39" s="39">
        <f t="shared" ref="I39" si="229">$E$8*I38</f>
        <v>0.13400000000000001</v>
      </c>
      <c r="J39" s="63">
        <f t="shared" ref="J39" si="230">SUM(G39:I39)</f>
        <v>1.2439999999999998</v>
      </c>
      <c r="K39" s="88">
        <f t="shared" ref="K39" si="231">$C$8*K38</f>
        <v>0.85399999999999998</v>
      </c>
      <c r="L39" s="39">
        <f t="shared" ref="L39" si="232">$D$8*L38</f>
        <v>0.25600000000000001</v>
      </c>
      <c r="M39" s="39">
        <f t="shared" ref="M39" si="233">$E$8*M38</f>
        <v>0.13400000000000001</v>
      </c>
      <c r="N39" s="63">
        <f t="shared" ref="N39" si="234">SUM(K39:M39)</f>
        <v>1.2439999999999998</v>
      </c>
      <c r="O39" s="88">
        <f t="shared" ref="O39" si="235">$C$8*O38</f>
        <v>0.85399999999999998</v>
      </c>
      <c r="P39" s="39">
        <f t="shared" ref="P39" si="236">$D$8*P38</f>
        <v>0.25600000000000001</v>
      </c>
      <c r="Q39" s="39">
        <f t="shared" ref="Q39" si="237">$E$8*Q38</f>
        <v>0.13400000000000001</v>
      </c>
      <c r="R39" s="63">
        <f t="shared" ref="R39" si="238">SUM(O39:Q39)</f>
        <v>1.2439999999999998</v>
      </c>
      <c r="T39" s="82" t="str">
        <f>A70</f>
        <v>Dunhill</v>
      </c>
      <c r="U39" s="82">
        <f>R71+N71+J71+F71</f>
        <v>5.5280000000000005</v>
      </c>
      <c r="V39" s="114"/>
      <c r="W39" s="116"/>
      <c r="X39" s="33">
        <f t="shared" si="221"/>
        <v>4.650868306801736</v>
      </c>
      <c r="Y39" s="76">
        <f t="shared" si="222"/>
        <v>19</v>
      </c>
    </row>
    <row r="40" spans="1:25" s="41" customFormat="1" ht="15.75" thickTop="1" x14ac:dyDescent="0.25">
      <c r="A40" s="83" t="s">
        <v>40</v>
      </c>
      <c r="B40" s="61" t="s">
        <v>61</v>
      </c>
      <c r="C40" s="51">
        <v>1.2949999999999999</v>
      </c>
      <c r="D40" s="68">
        <v>1.4</v>
      </c>
      <c r="E40" s="68">
        <v>1.2949999999999999</v>
      </c>
      <c r="F40" s="32"/>
      <c r="G40" s="51">
        <v>1.3169999999999999</v>
      </c>
      <c r="H40" s="68">
        <v>1.4039999999999999</v>
      </c>
      <c r="I40" s="68">
        <v>1.3169999999999999</v>
      </c>
      <c r="J40" s="32"/>
      <c r="K40" s="51">
        <v>1.321</v>
      </c>
      <c r="L40" s="68">
        <v>1.4079999999999999</v>
      </c>
      <c r="M40" s="68">
        <v>1.321</v>
      </c>
      <c r="N40" s="32"/>
      <c r="O40" s="51">
        <v>1.325</v>
      </c>
      <c r="P40" s="68">
        <v>1.4119999999999999</v>
      </c>
      <c r="Q40" s="68">
        <v>1.325</v>
      </c>
      <c r="R40" s="32"/>
      <c r="T40" s="83" t="str">
        <f>A72</f>
        <v>ERC</v>
      </c>
      <c r="U40" s="83">
        <f>R73+N73+J73+F73</f>
        <v>3.74</v>
      </c>
      <c r="V40" s="114"/>
      <c r="W40" s="116"/>
      <c r="X40" s="33">
        <f t="shared" si="221"/>
        <v>6.8743315508021388</v>
      </c>
      <c r="Y40" s="92">
        <f t="shared" si="222"/>
        <v>3</v>
      </c>
    </row>
    <row r="41" spans="1:25" ht="15.75" thickBot="1" x14ac:dyDescent="0.3">
      <c r="B41" s="75" t="s">
        <v>62</v>
      </c>
      <c r="C41" s="88">
        <f t="shared" ref="C41" si="239">$C$8*C40</f>
        <v>0.90649999999999986</v>
      </c>
      <c r="D41" s="39">
        <f t="shared" ref="D41" si="240">$D$8*D40</f>
        <v>0.27999999999999997</v>
      </c>
      <c r="E41" s="39">
        <f t="shared" ref="E41" si="241">$E$8*E40</f>
        <v>0.1295</v>
      </c>
      <c r="F41" s="63">
        <f t="shared" ref="F41" si="242">SUM(C41:E41)</f>
        <v>1.3159999999999998</v>
      </c>
      <c r="G41" s="88">
        <f t="shared" ref="G41" si="243">$C$8*G40</f>
        <v>0.92189999999999994</v>
      </c>
      <c r="H41" s="39">
        <f t="shared" ref="H41" si="244">$D$8*H40</f>
        <v>0.28079999999999999</v>
      </c>
      <c r="I41" s="39">
        <f t="shared" ref="I41" si="245">$E$8*I40</f>
        <v>0.13170000000000001</v>
      </c>
      <c r="J41" s="63">
        <f t="shared" ref="J41" si="246">SUM(G41:I41)</f>
        <v>1.3343999999999998</v>
      </c>
      <c r="K41" s="88">
        <f t="shared" ref="K41" si="247">$C$8*K40</f>
        <v>0.92469999999999986</v>
      </c>
      <c r="L41" s="39">
        <f t="shared" ref="L41" si="248">$D$8*L40</f>
        <v>0.28160000000000002</v>
      </c>
      <c r="M41" s="39">
        <f t="shared" ref="M41" si="249">$E$8*M40</f>
        <v>0.1321</v>
      </c>
      <c r="N41" s="63">
        <f t="shared" ref="N41" si="250">SUM(K41:M41)</f>
        <v>1.3384</v>
      </c>
      <c r="O41" s="88">
        <f t="shared" ref="O41" si="251">$C$8*O40</f>
        <v>0.92749999999999988</v>
      </c>
      <c r="P41" s="39">
        <f t="shared" ref="P41" si="252">$D$8*P40</f>
        <v>0.28239999999999998</v>
      </c>
      <c r="Q41" s="39">
        <f t="shared" ref="Q41" si="253">$E$8*Q40</f>
        <v>0.13250000000000001</v>
      </c>
      <c r="R41" s="63">
        <f t="shared" ref="R41" si="254">SUM(O41:Q41)</f>
        <v>1.3423999999999998</v>
      </c>
      <c r="T41" s="82" t="str">
        <f>A74</f>
        <v>Facilities Sources</v>
      </c>
      <c r="U41" s="82">
        <f>R75+N75+J75+F75</f>
        <v>5.0420000000000007</v>
      </c>
      <c r="V41" s="114"/>
      <c r="W41" s="116"/>
      <c r="X41" s="33">
        <f t="shared" si="221"/>
        <v>5.0991669972233238</v>
      </c>
      <c r="Y41" s="76">
        <f t="shared" si="222"/>
        <v>15</v>
      </c>
    </row>
    <row r="42" spans="1:25" ht="15.75" thickTop="1" x14ac:dyDescent="0.25">
      <c r="A42" s="82" t="s">
        <v>41</v>
      </c>
      <c r="B42" s="93" t="s">
        <v>61</v>
      </c>
      <c r="C42" s="42">
        <v>1.27</v>
      </c>
      <c r="D42" s="57">
        <v>1.37</v>
      </c>
      <c r="E42" s="57">
        <v>1.35</v>
      </c>
      <c r="F42" s="47"/>
      <c r="G42" s="42">
        <v>1.29</v>
      </c>
      <c r="H42" s="57">
        <v>1.37</v>
      </c>
      <c r="I42" s="57">
        <v>1.35</v>
      </c>
      <c r="J42" s="47"/>
      <c r="K42" s="42">
        <v>1.29</v>
      </c>
      <c r="L42" s="57">
        <v>1.37</v>
      </c>
      <c r="M42" s="57">
        <v>1.35</v>
      </c>
      <c r="N42" s="47"/>
      <c r="O42" s="42">
        <v>1.3</v>
      </c>
      <c r="P42" s="57">
        <v>1.38</v>
      </c>
      <c r="Q42" s="57">
        <v>1.39</v>
      </c>
      <c r="R42" s="47"/>
      <c r="T42" s="82" t="str">
        <f>A76</f>
        <v>FMG</v>
      </c>
      <c r="U42" s="82">
        <f>R77+N77+J77+F77</f>
        <v>3.7879999999999998</v>
      </c>
      <c r="V42" s="114"/>
      <c r="W42" s="116"/>
      <c r="X42" s="33">
        <f t="shared" si="221"/>
        <v>6.7872228088701165</v>
      </c>
      <c r="Y42" s="76">
        <f t="shared" si="222"/>
        <v>6</v>
      </c>
    </row>
    <row r="43" spans="1:25" ht="15.75" thickBot="1" x14ac:dyDescent="0.3">
      <c r="B43" s="75" t="s">
        <v>62</v>
      </c>
      <c r="C43" s="88">
        <f t="shared" ref="C43" si="255">$C$8*C42</f>
        <v>0.8889999999999999</v>
      </c>
      <c r="D43" s="39">
        <f t="shared" ref="D43" si="256">$D$8*D42</f>
        <v>0.27400000000000002</v>
      </c>
      <c r="E43" s="39">
        <f t="shared" ref="E43" si="257">$E$8*E42</f>
        <v>0.13500000000000001</v>
      </c>
      <c r="F43" s="63">
        <f t="shared" ref="F43" si="258">SUM(C43:E43)</f>
        <v>1.2979999999999998</v>
      </c>
      <c r="G43" s="88">
        <f t="shared" ref="G43" si="259">$C$8*G42</f>
        <v>0.90299999999999991</v>
      </c>
      <c r="H43" s="39">
        <f t="shared" ref="H43" si="260">$D$8*H42</f>
        <v>0.27400000000000002</v>
      </c>
      <c r="I43" s="39">
        <f t="shared" ref="I43" si="261">$E$8*I42</f>
        <v>0.13500000000000001</v>
      </c>
      <c r="J43" s="63">
        <f t="shared" ref="J43" si="262">SUM(G43:I43)</f>
        <v>1.3120000000000001</v>
      </c>
      <c r="K43" s="88">
        <f t="shared" ref="K43" si="263">$C$8*K42</f>
        <v>0.90299999999999991</v>
      </c>
      <c r="L43" s="39">
        <f t="shared" ref="L43" si="264">$D$8*L42</f>
        <v>0.27400000000000002</v>
      </c>
      <c r="M43" s="39">
        <f t="shared" ref="M43" si="265">$E$8*M42</f>
        <v>0.13500000000000001</v>
      </c>
      <c r="N43" s="63">
        <f t="shared" ref="N43" si="266">SUM(K43:M43)</f>
        <v>1.3120000000000001</v>
      </c>
      <c r="O43" s="88">
        <f t="shared" ref="O43" si="267">$C$8*O42</f>
        <v>0.90999999999999992</v>
      </c>
      <c r="P43" s="39">
        <f t="shared" ref="P43" si="268">$D$8*P42</f>
        <v>0.27599999999999997</v>
      </c>
      <c r="Q43" s="39">
        <f t="shared" ref="Q43" si="269">$E$8*Q42</f>
        <v>0.13899999999999998</v>
      </c>
      <c r="R43" s="63">
        <f t="shared" ref="R43" si="270">SUM(O43:Q43)</f>
        <v>1.325</v>
      </c>
      <c r="T43" s="82" t="str">
        <f>A78</f>
        <v>Gutier</v>
      </c>
      <c r="U43" s="82">
        <f>R79+N79+J79+F79</f>
        <v>4.7839999999999989</v>
      </c>
      <c r="V43" s="114"/>
      <c r="W43" s="116"/>
      <c r="X43" s="33">
        <f t="shared" si="221"/>
        <v>5.3741638795986635</v>
      </c>
      <c r="Y43" s="76">
        <f t="shared" si="222"/>
        <v>12</v>
      </c>
    </row>
    <row r="44" spans="1:25" ht="15.75" thickTop="1" x14ac:dyDescent="0.25">
      <c r="A44" s="82" t="s">
        <v>42</v>
      </c>
      <c r="B44" s="93" t="s">
        <v>61</v>
      </c>
      <c r="C44" s="42">
        <v>1.34</v>
      </c>
      <c r="D44" s="57">
        <v>1.38</v>
      </c>
      <c r="E44" s="57">
        <v>1.34</v>
      </c>
      <c r="F44" s="47"/>
      <c r="G44" s="42">
        <v>1.34</v>
      </c>
      <c r="H44" s="57">
        <v>1.38</v>
      </c>
      <c r="I44" s="57">
        <v>1.34</v>
      </c>
      <c r="J44" s="47"/>
      <c r="K44" s="42">
        <v>1.34</v>
      </c>
      <c r="L44" s="57">
        <v>1.38</v>
      </c>
      <c r="M44" s="57">
        <v>1.34</v>
      </c>
      <c r="N44" s="47"/>
      <c r="O44" s="42">
        <v>1.34</v>
      </c>
      <c r="P44" s="57">
        <v>1.38</v>
      </c>
      <c r="Q44" s="57">
        <v>1.34</v>
      </c>
      <c r="R44" s="47"/>
      <c r="T44" s="82" t="str">
        <f>A80</f>
        <v>Horizon</v>
      </c>
      <c r="U44" s="82">
        <f>R81+N81+J81+F81</f>
        <v>4.0199999999999996</v>
      </c>
      <c r="V44" s="114"/>
      <c r="W44" s="116"/>
      <c r="X44" s="33">
        <f t="shared" si="221"/>
        <v>6.3955223880597023</v>
      </c>
      <c r="Y44" s="76">
        <f t="shared" si="222"/>
        <v>7</v>
      </c>
    </row>
    <row r="45" spans="1:25" ht="15.75" thickBot="1" x14ac:dyDescent="0.3">
      <c r="B45" s="75" t="s">
        <v>62</v>
      </c>
      <c r="C45" s="88">
        <f t="shared" ref="C45" si="271">$C$8*C44</f>
        <v>0.93799999999999994</v>
      </c>
      <c r="D45" s="39">
        <f t="shared" ref="D45" si="272">$D$8*D44</f>
        <v>0.27599999999999997</v>
      </c>
      <c r="E45" s="39">
        <f t="shared" ref="E45" si="273">$E$8*E44</f>
        <v>0.13400000000000001</v>
      </c>
      <c r="F45" s="63">
        <f t="shared" ref="F45" si="274">SUM(C45:E45)</f>
        <v>1.3479999999999999</v>
      </c>
      <c r="G45" s="88">
        <f t="shared" ref="G45" si="275">$C$8*G44</f>
        <v>0.93799999999999994</v>
      </c>
      <c r="H45" s="39">
        <f t="shared" ref="H45" si="276">$D$8*H44</f>
        <v>0.27599999999999997</v>
      </c>
      <c r="I45" s="39">
        <f t="shared" ref="I45" si="277">$E$8*I44</f>
        <v>0.13400000000000001</v>
      </c>
      <c r="J45" s="63">
        <f t="shared" ref="J45" si="278">SUM(G45:I45)</f>
        <v>1.3479999999999999</v>
      </c>
      <c r="K45" s="88">
        <f t="shared" ref="K45" si="279">$C$8*K44</f>
        <v>0.93799999999999994</v>
      </c>
      <c r="L45" s="39">
        <f t="shared" ref="L45" si="280">$D$8*L44</f>
        <v>0.27599999999999997</v>
      </c>
      <c r="M45" s="39">
        <f t="shared" ref="M45" si="281">$E$8*M44</f>
        <v>0.13400000000000001</v>
      </c>
      <c r="N45" s="63">
        <f t="shared" ref="N45" si="282">SUM(K45:M45)</f>
        <v>1.3479999999999999</v>
      </c>
      <c r="O45" s="88">
        <f t="shared" ref="O45" si="283">$C$8*O44</f>
        <v>0.93799999999999994</v>
      </c>
      <c r="P45" s="39">
        <f t="shared" ref="P45" si="284">$D$8*P44</f>
        <v>0.27599999999999997</v>
      </c>
      <c r="Q45" s="39">
        <f t="shared" ref="Q45" si="285">$E$8*Q44</f>
        <v>0.13400000000000001</v>
      </c>
      <c r="R45" s="63">
        <f t="shared" ref="R45" si="286">SUM(O45:Q45)</f>
        <v>1.3479999999999999</v>
      </c>
      <c r="T45" s="82" t="str">
        <f>A82</f>
        <v>JLA</v>
      </c>
      <c r="U45" s="82">
        <f>R83+N83+J83+F83</f>
        <v>3.7639999999999998</v>
      </c>
      <c r="V45" s="114"/>
      <c r="W45" s="116"/>
      <c r="X45" s="33">
        <f t="shared" si="221"/>
        <v>6.8304994686503724</v>
      </c>
      <c r="Y45" s="76">
        <f t="shared" si="222"/>
        <v>5</v>
      </c>
    </row>
    <row r="46" spans="1:25" ht="15.75" thickTop="1" x14ac:dyDescent="0.25">
      <c r="A46" s="82" t="s">
        <v>43</v>
      </c>
      <c r="B46" s="93" t="s">
        <v>61</v>
      </c>
      <c r="C46" s="42">
        <v>1.18</v>
      </c>
      <c r="D46" s="57">
        <v>1.3</v>
      </c>
      <c r="E46" s="57">
        <v>1.2</v>
      </c>
      <c r="F46" s="47"/>
      <c r="G46" s="42">
        <v>1.23</v>
      </c>
      <c r="H46" s="57">
        <v>1.4</v>
      </c>
      <c r="I46" s="57">
        <v>1.2</v>
      </c>
      <c r="J46" s="47"/>
      <c r="K46" s="42">
        <v>1.25</v>
      </c>
      <c r="L46" s="57">
        <v>1.4</v>
      </c>
      <c r="M46" s="57">
        <v>1.2</v>
      </c>
      <c r="N46" s="47"/>
      <c r="O46" s="42">
        <v>1.27</v>
      </c>
      <c r="P46" s="57">
        <v>1.42</v>
      </c>
      <c r="Q46" s="57">
        <v>1.2</v>
      </c>
      <c r="R46" s="47"/>
      <c r="T46" s="82" t="str">
        <f>A84</f>
        <v>JR Thomas Group</v>
      </c>
      <c r="U46" s="82">
        <f>R85+N85+J85+F85</f>
        <v>6.2039999999999997</v>
      </c>
      <c r="V46" s="114"/>
      <c r="W46" s="116"/>
      <c r="X46" s="33">
        <f t="shared" si="221"/>
        <v>4.1441005802707931</v>
      </c>
      <c r="Y46" s="76">
        <f t="shared" si="222"/>
        <v>22</v>
      </c>
    </row>
    <row r="47" spans="1:25" ht="15.75" thickBot="1" x14ac:dyDescent="0.3">
      <c r="B47" s="75" t="s">
        <v>62</v>
      </c>
      <c r="C47" s="88">
        <f t="shared" ref="C47" si="287">$C$8*C46</f>
        <v>0.82599999999999996</v>
      </c>
      <c r="D47" s="39">
        <f t="shared" ref="D47" si="288">$D$8*D46</f>
        <v>0.26</v>
      </c>
      <c r="E47" s="39">
        <f t="shared" ref="E47" si="289">$E$8*E46</f>
        <v>0.12</v>
      </c>
      <c r="F47" s="63">
        <f t="shared" ref="F47" si="290">SUM(C47:E47)</f>
        <v>1.206</v>
      </c>
      <c r="G47" s="88">
        <f t="shared" ref="G47" si="291">$C$8*G46</f>
        <v>0.86099999999999999</v>
      </c>
      <c r="H47" s="39">
        <f t="shared" ref="H47" si="292">$D$8*H46</f>
        <v>0.27999999999999997</v>
      </c>
      <c r="I47" s="39">
        <f t="shared" ref="I47" si="293">$E$8*I46</f>
        <v>0.12</v>
      </c>
      <c r="J47" s="63">
        <f t="shared" ref="J47" si="294">SUM(G47:I47)</f>
        <v>1.2610000000000001</v>
      </c>
      <c r="K47" s="88">
        <f t="shared" ref="K47" si="295">$C$8*K46</f>
        <v>0.875</v>
      </c>
      <c r="L47" s="39">
        <f t="shared" ref="L47" si="296">$D$8*L46</f>
        <v>0.27999999999999997</v>
      </c>
      <c r="M47" s="39">
        <f t="shared" ref="M47" si="297">$E$8*M46</f>
        <v>0.12</v>
      </c>
      <c r="N47" s="63">
        <f t="shared" ref="N47" si="298">SUM(K47:M47)</f>
        <v>1.2749999999999999</v>
      </c>
      <c r="O47" s="88">
        <f t="shared" ref="O47" si="299">$C$8*O46</f>
        <v>0.8889999999999999</v>
      </c>
      <c r="P47" s="39">
        <f t="shared" ref="P47" si="300">$D$8*P46</f>
        <v>0.28399999999999997</v>
      </c>
      <c r="Q47" s="39">
        <f t="shared" ref="Q47" si="301">$E$8*Q46</f>
        <v>0.12</v>
      </c>
      <c r="R47" s="63">
        <f t="shared" ref="R47" si="302">SUM(O47:Q47)</f>
        <v>1.2929999999999997</v>
      </c>
      <c r="T47" s="82" t="str">
        <f>A86</f>
        <v>LMC Corp</v>
      </c>
      <c r="U47" s="82">
        <f>R87+N87+J87+F87</f>
        <v>4.3090000000000002</v>
      </c>
      <c r="V47" s="114"/>
      <c r="W47" s="116"/>
      <c r="X47" s="33">
        <f t="shared" si="221"/>
        <v>5.9665815734509167</v>
      </c>
      <c r="Y47" s="76">
        <f t="shared" si="222"/>
        <v>10</v>
      </c>
    </row>
    <row r="48" spans="1:25" ht="15.75" thickTop="1" x14ac:dyDescent="0.25">
      <c r="A48" s="82" t="s">
        <v>44</v>
      </c>
      <c r="B48" s="93" t="s">
        <v>61</v>
      </c>
      <c r="C48" s="42">
        <v>1.07</v>
      </c>
      <c r="D48" s="57">
        <v>1.1000000000000001</v>
      </c>
      <c r="E48" s="57">
        <v>1.1499999999999999</v>
      </c>
      <c r="F48" s="47"/>
      <c r="G48" s="42">
        <v>1.07</v>
      </c>
      <c r="H48" s="57">
        <v>1.1000000000000001</v>
      </c>
      <c r="I48" s="57">
        <v>1.1499999999999999</v>
      </c>
      <c r="J48" s="47"/>
      <c r="K48" s="42">
        <v>1.07</v>
      </c>
      <c r="L48" s="57">
        <v>1.1000000000000001</v>
      </c>
      <c r="M48" s="57">
        <v>1.1499999999999999</v>
      </c>
      <c r="N48" s="47"/>
      <c r="O48" s="42">
        <v>1.07</v>
      </c>
      <c r="P48" s="57">
        <v>1.1000000000000001</v>
      </c>
      <c r="Q48" s="57">
        <v>1.1499999999999999</v>
      </c>
      <c r="R48" s="47"/>
      <c r="T48" s="82" t="str">
        <f>A88</f>
        <v>METCO</v>
      </c>
      <c r="U48" s="82">
        <f>R89+N89+J89+F89</f>
        <v>3.6043999999999996</v>
      </c>
      <c r="V48" s="114"/>
      <c r="W48" s="116"/>
      <c r="X48" s="33">
        <f t="shared" si="221"/>
        <v>7.1329486183553437</v>
      </c>
      <c r="Y48" s="76">
        <f t="shared" si="222"/>
        <v>2</v>
      </c>
    </row>
    <row r="49" spans="1:25" ht="15.75" thickBot="1" x14ac:dyDescent="0.3">
      <c r="B49" s="75" t="s">
        <v>62</v>
      </c>
      <c r="C49" s="88">
        <f t="shared" ref="C49" si="303">$C$8*C48</f>
        <v>0.749</v>
      </c>
      <c r="D49" s="39">
        <f t="shared" ref="D49" si="304">$D$8*D48</f>
        <v>0.22000000000000003</v>
      </c>
      <c r="E49" s="39">
        <f t="shared" ref="E49" si="305">$E$8*E48</f>
        <v>0.11499999999999999</v>
      </c>
      <c r="F49" s="63">
        <f t="shared" ref="F49" si="306">SUM(C49:E49)</f>
        <v>1.0840000000000001</v>
      </c>
      <c r="G49" s="88">
        <f t="shared" ref="G49" si="307">$C$8*G48</f>
        <v>0.749</v>
      </c>
      <c r="H49" s="39">
        <f t="shared" ref="H49" si="308">$D$8*H48</f>
        <v>0.22000000000000003</v>
      </c>
      <c r="I49" s="39">
        <f t="shared" ref="I49" si="309">$E$8*I48</f>
        <v>0.11499999999999999</v>
      </c>
      <c r="J49" s="63">
        <f t="shared" ref="J49" si="310">SUM(G49:I49)</f>
        <v>1.0840000000000001</v>
      </c>
      <c r="K49" s="88">
        <f t="shared" ref="K49" si="311">$C$8*K48</f>
        <v>0.749</v>
      </c>
      <c r="L49" s="39">
        <f t="shared" ref="L49" si="312">$D$8*L48</f>
        <v>0.22000000000000003</v>
      </c>
      <c r="M49" s="39">
        <f t="shared" ref="M49" si="313">$E$8*M48</f>
        <v>0.11499999999999999</v>
      </c>
      <c r="N49" s="63">
        <f t="shared" ref="N49" si="314">SUM(K49:M49)</f>
        <v>1.0840000000000001</v>
      </c>
      <c r="O49" s="88">
        <f t="shared" ref="O49" si="315">$C$8*O48</f>
        <v>0.749</v>
      </c>
      <c r="P49" s="39">
        <f t="shared" ref="P49" si="316">$D$8*P48</f>
        <v>0.22000000000000003</v>
      </c>
      <c r="Q49" s="39">
        <f t="shared" ref="Q49" si="317">$E$8*Q48</f>
        <v>0.11499999999999999</v>
      </c>
      <c r="R49" s="63">
        <f t="shared" ref="R49" si="318">SUM(O49:Q49)</f>
        <v>1.0840000000000001</v>
      </c>
      <c r="T49" s="82" t="str">
        <f>A90</f>
        <v>Nash</v>
      </c>
      <c r="U49" s="82">
        <f>R91+N91+J91+F91</f>
        <v>3.4279999999999999</v>
      </c>
      <c r="V49" s="114"/>
      <c r="W49" s="116"/>
      <c r="X49" s="33">
        <f t="shared" si="221"/>
        <v>7.5</v>
      </c>
      <c r="Y49" s="76">
        <f t="shared" si="222"/>
        <v>1</v>
      </c>
    </row>
    <row r="50" spans="1:25" ht="15.75" thickTop="1" x14ac:dyDescent="0.25">
      <c r="A50" s="82" t="s">
        <v>14</v>
      </c>
      <c r="B50" s="93" t="s">
        <v>61</v>
      </c>
      <c r="C50" s="42">
        <v>1.1599999999999999</v>
      </c>
      <c r="D50" s="57">
        <v>1.21</v>
      </c>
      <c r="E50" s="57">
        <v>1.1499999999999999</v>
      </c>
      <c r="F50" s="47"/>
      <c r="G50" s="42">
        <v>1.1599999999999999</v>
      </c>
      <c r="H50" s="57">
        <v>1.21</v>
      </c>
      <c r="I50" s="57">
        <v>1.1499999999999999</v>
      </c>
      <c r="J50" s="47"/>
      <c r="K50" s="42">
        <v>1.17</v>
      </c>
      <c r="L50" s="57">
        <v>1.22</v>
      </c>
      <c r="M50" s="57">
        <v>1.1499999999999999</v>
      </c>
      <c r="N50" s="47"/>
      <c r="O50" s="42">
        <v>1.17</v>
      </c>
      <c r="P50" s="57">
        <v>1.22</v>
      </c>
      <c r="Q50" s="57">
        <v>1.1499999999999999</v>
      </c>
      <c r="R50" s="47"/>
      <c r="T50" s="82" t="str">
        <f>A92</f>
        <v>Noble</v>
      </c>
      <c r="U50" s="82">
        <f>R93+N93+J93+F93</f>
        <v>4.9399999999999995</v>
      </c>
      <c r="V50" s="114"/>
      <c r="W50" s="116"/>
      <c r="X50" s="33">
        <f t="shared" si="221"/>
        <v>5.2044534412955468</v>
      </c>
      <c r="Y50" s="76">
        <f t="shared" si="222"/>
        <v>14</v>
      </c>
    </row>
    <row r="51" spans="1:25" ht="15.75" thickBot="1" x14ac:dyDescent="0.3">
      <c r="B51" s="75" t="s">
        <v>62</v>
      </c>
      <c r="C51" s="88">
        <f t="shared" ref="C51" si="319">$C$8*C50</f>
        <v>0.81199999999999994</v>
      </c>
      <c r="D51" s="39">
        <f t="shared" ref="D51" si="320">$D$8*D50</f>
        <v>0.24199999999999999</v>
      </c>
      <c r="E51" s="39">
        <f t="shared" ref="E51" si="321">$E$8*E50</f>
        <v>0.11499999999999999</v>
      </c>
      <c r="F51" s="63">
        <f t="shared" ref="F51" si="322">SUM(C51:E51)</f>
        <v>1.1689999999999998</v>
      </c>
      <c r="G51" s="88">
        <f t="shared" ref="G51" si="323">$C$8*G50</f>
        <v>0.81199999999999994</v>
      </c>
      <c r="H51" s="39">
        <f t="shared" ref="H51" si="324">$D$8*H50</f>
        <v>0.24199999999999999</v>
      </c>
      <c r="I51" s="39">
        <f t="shared" ref="I51" si="325">$E$8*I50</f>
        <v>0.11499999999999999</v>
      </c>
      <c r="J51" s="63">
        <f t="shared" ref="J51" si="326">SUM(G51:I51)</f>
        <v>1.1689999999999998</v>
      </c>
      <c r="K51" s="88">
        <f t="shared" ref="K51" si="327">$C$8*K50</f>
        <v>0.81899999999999995</v>
      </c>
      <c r="L51" s="39">
        <f t="shared" ref="L51" si="328">$D$8*L50</f>
        <v>0.24399999999999999</v>
      </c>
      <c r="M51" s="39">
        <f t="shared" ref="M51" si="329">$E$8*M50</f>
        <v>0.11499999999999999</v>
      </c>
      <c r="N51" s="63">
        <f t="shared" ref="N51" si="330">SUM(K51:M51)</f>
        <v>1.1779999999999999</v>
      </c>
      <c r="O51" s="88">
        <f t="shared" ref="O51" si="331">$C$8*O50</f>
        <v>0.81899999999999995</v>
      </c>
      <c r="P51" s="39">
        <f t="shared" ref="P51" si="332">$D$8*P50</f>
        <v>0.24399999999999999</v>
      </c>
      <c r="Q51" s="39">
        <f t="shared" ref="Q51" si="333">$E$8*Q50</f>
        <v>0.11499999999999999</v>
      </c>
      <c r="R51" s="63">
        <f t="shared" ref="R51" si="334">SUM(O51:Q51)</f>
        <v>1.1779999999999999</v>
      </c>
      <c r="T51" s="82" t="str">
        <f>A94</f>
        <v>Skanska</v>
      </c>
      <c r="U51" s="82">
        <f>R95+N95+J95+F95</f>
        <v>5.3920000000000003</v>
      </c>
      <c r="V51" s="114"/>
      <c r="W51" s="116"/>
      <c r="X51" s="33">
        <f t="shared" si="221"/>
        <v>4.7681750741839766</v>
      </c>
      <c r="Y51" s="76">
        <f t="shared" si="222"/>
        <v>17</v>
      </c>
    </row>
    <row r="52" spans="1:25" ht="15.75" thickTop="1" x14ac:dyDescent="0.25">
      <c r="A52" s="82" t="s">
        <v>45</v>
      </c>
      <c r="B52" s="93" t="s">
        <v>61</v>
      </c>
      <c r="C52" s="42">
        <v>0.9</v>
      </c>
      <c r="D52" s="57">
        <v>0.95</v>
      </c>
      <c r="E52" s="57">
        <v>1.1499999999999999</v>
      </c>
      <c r="F52" s="47"/>
      <c r="G52" s="42">
        <v>0.9</v>
      </c>
      <c r="H52" s="57">
        <v>0.95</v>
      </c>
      <c r="I52" s="57">
        <v>1.1499999999999999</v>
      </c>
      <c r="J52" s="47"/>
      <c r="K52" s="42">
        <v>0.9</v>
      </c>
      <c r="L52" s="57">
        <v>0.95</v>
      </c>
      <c r="M52" s="57">
        <v>1.1499999999999999</v>
      </c>
      <c r="N52" s="47"/>
      <c r="O52" s="42">
        <v>0.9</v>
      </c>
      <c r="P52" s="57">
        <v>0.95</v>
      </c>
      <c r="Q52" s="57">
        <v>1.1499999999999999</v>
      </c>
      <c r="R52" s="47"/>
      <c r="T52" s="82" t="str">
        <f>A96</f>
        <v>Skyler</v>
      </c>
      <c r="U52" s="82">
        <f>R97+N97+J97+F97</f>
        <v>5.3049999999999997</v>
      </c>
      <c r="V52" s="114"/>
      <c r="W52" s="116"/>
      <c r="X52" s="33">
        <f t="shared" si="221"/>
        <v>4.8463713477851087</v>
      </c>
      <c r="Y52" s="76">
        <f t="shared" si="222"/>
        <v>16</v>
      </c>
    </row>
    <row r="53" spans="1:25" ht="15.75" thickBot="1" x14ac:dyDescent="0.3">
      <c r="A53" s="82"/>
      <c r="B53" s="75" t="s">
        <v>62</v>
      </c>
      <c r="C53" s="88">
        <f t="shared" ref="C53" si="335">$C$8*C52</f>
        <v>0.63</v>
      </c>
      <c r="D53" s="39">
        <f t="shared" ref="D53" si="336">$D$8*D52</f>
        <v>0.19</v>
      </c>
      <c r="E53" s="39">
        <f t="shared" ref="E53" si="337">$E$8*E52</f>
        <v>0.11499999999999999</v>
      </c>
      <c r="F53" s="63">
        <f t="shared" ref="F53" si="338">SUM(C53:E53)</f>
        <v>0.93500000000000005</v>
      </c>
      <c r="G53" s="88">
        <f t="shared" ref="G53" si="339">$C$8*G52</f>
        <v>0.63</v>
      </c>
      <c r="H53" s="39">
        <f t="shared" ref="H53" si="340">$D$8*H52</f>
        <v>0.19</v>
      </c>
      <c r="I53" s="39">
        <f t="shared" ref="I53" si="341">$E$8*I52</f>
        <v>0.11499999999999999</v>
      </c>
      <c r="J53" s="63">
        <f t="shared" ref="J53" si="342">SUM(G53:I53)</f>
        <v>0.93500000000000005</v>
      </c>
      <c r="K53" s="88">
        <f t="shared" ref="K53" si="343">$C$8*K52</f>
        <v>0.63</v>
      </c>
      <c r="L53" s="39">
        <f t="shared" ref="L53" si="344">$D$8*L52</f>
        <v>0.19</v>
      </c>
      <c r="M53" s="39">
        <f t="shared" ref="M53" si="345">$E$8*M52</f>
        <v>0.11499999999999999</v>
      </c>
      <c r="N53" s="63">
        <f t="shared" ref="N53" si="346">SUM(K53:M53)</f>
        <v>0.93500000000000005</v>
      </c>
      <c r="O53" s="88">
        <f t="shared" ref="O53" si="347">$C$8*O52</f>
        <v>0.63</v>
      </c>
      <c r="P53" s="39">
        <f t="shared" ref="P53" si="348">$D$8*P52</f>
        <v>0.19</v>
      </c>
      <c r="Q53" s="39">
        <f t="shared" ref="Q53" si="349">$E$8*Q52</f>
        <v>0.11499999999999999</v>
      </c>
      <c r="R53" s="63">
        <f t="shared" ref="R53" si="350">SUM(O53:Q53)</f>
        <v>0.93500000000000005</v>
      </c>
      <c r="T53" s="82" t="str">
        <f>A98</f>
        <v>SLI Group</v>
      </c>
      <c r="U53" s="82">
        <f>R99+N99+J99+F99</f>
        <v>5.5519999999999987</v>
      </c>
      <c r="V53" s="114"/>
      <c r="W53" s="116"/>
      <c r="X53" s="33">
        <f t="shared" si="221"/>
        <v>4.6307636887608075</v>
      </c>
      <c r="Y53" s="76">
        <f t="shared" si="222"/>
        <v>20</v>
      </c>
    </row>
    <row r="54" spans="1:25" ht="15.75" thickTop="1" x14ac:dyDescent="0.25">
      <c r="T54" s="82" t="str">
        <f>A100</f>
        <v>Trevino Group</v>
      </c>
      <c r="U54" s="82">
        <f>R101+N101+J101+F101</f>
        <v>5.452</v>
      </c>
      <c r="V54" s="114"/>
      <c r="W54" s="116"/>
      <c r="X54" s="33">
        <f t="shared" si="221"/>
        <v>4.7157006603081442</v>
      </c>
      <c r="Y54" s="76">
        <f t="shared" si="222"/>
        <v>18</v>
      </c>
    </row>
    <row r="55" spans="1:25" x14ac:dyDescent="0.25">
      <c r="T55" s="82" t="str">
        <f>A102</f>
        <v>Turner</v>
      </c>
      <c r="U55" s="82">
        <f>R103+N103+J103+F103</f>
        <v>4.484</v>
      </c>
      <c r="V55" s="114"/>
      <c r="W55" s="116"/>
      <c r="X55" s="33">
        <f t="shared" si="221"/>
        <v>5.7337198929527213</v>
      </c>
      <c r="Y55" s="76">
        <f t="shared" si="222"/>
        <v>11</v>
      </c>
    </row>
    <row r="56" spans="1:25" x14ac:dyDescent="0.25">
      <c r="T56" s="82" t="str">
        <f>A104</f>
        <v>Vaughn</v>
      </c>
      <c r="U56" s="82">
        <f>R105+N105+J105+F105</f>
        <v>4.8019999999999996</v>
      </c>
      <c r="V56" s="114"/>
      <c r="W56" s="116"/>
      <c r="X56" s="33">
        <f t="shared" si="221"/>
        <v>5.3540191586838821</v>
      </c>
      <c r="Y56" s="76">
        <f t="shared" si="222"/>
        <v>13</v>
      </c>
    </row>
    <row r="57" spans="1:25" ht="18" customHeight="1" x14ac:dyDescent="0.35">
      <c r="A57" s="55" t="s">
        <v>63</v>
      </c>
      <c r="B57" s="55"/>
      <c r="C57" s="55"/>
      <c r="D57" s="55"/>
      <c r="E57" s="55"/>
      <c r="F57" s="55"/>
      <c r="G57" s="55"/>
      <c r="H57" s="55"/>
      <c r="I57" s="55"/>
      <c r="J57" s="55"/>
      <c r="K57" s="55"/>
      <c r="L57" s="55"/>
      <c r="M57" s="55"/>
      <c r="N57" s="55"/>
      <c r="O57" s="55"/>
      <c r="P57" s="55"/>
      <c r="Q57" s="55"/>
      <c r="R57" s="55"/>
      <c r="S57" s="55"/>
      <c r="T57" s="82" t="str">
        <f>A106</f>
        <v>Westco Ventures</v>
      </c>
      <c r="U57" s="82">
        <f>R107+N107+J107+F107</f>
        <v>3.74</v>
      </c>
      <c r="V57" s="114"/>
      <c r="W57" s="116"/>
      <c r="X57" s="33">
        <f t="shared" si="221"/>
        <v>6.8743315508021388</v>
      </c>
      <c r="Y57" s="76">
        <f t="shared" si="222"/>
        <v>3</v>
      </c>
    </row>
    <row r="58" spans="1:25" x14ac:dyDescent="0.25">
      <c r="A58" s="67" t="s">
        <v>23</v>
      </c>
      <c r="B58" s="67"/>
      <c r="C58" s="67"/>
      <c r="D58" s="67"/>
      <c r="E58" s="34"/>
      <c r="F58" s="34"/>
      <c r="G58" s="34"/>
      <c r="H58" s="34"/>
      <c r="I58" s="34"/>
      <c r="J58" s="34"/>
      <c r="K58" s="34"/>
      <c r="L58" s="34"/>
      <c r="M58" s="34"/>
      <c r="N58" s="34"/>
      <c r="O58" s="34"/>
      <c r="P58" s="34"/>
      <c r="Q58" s="34"/>
      <c r="R58" s="34"/>
      <c r="S58" s="34"/>
      <c r="T58" s="34"/>
      <c r="U58" s="34"/>
      <c r="V58" s="34"/>
      <c r="W58" s="69"/>
      <c r="X58" s="69"/>
      <c r="Y58" s="69"/>
    </row>
    <row r="59" spans="1:25" x14ac:dyDescent="0.25">
      <c r="A59" s="34"/>
      <c r="B59" s="34"/>
      <c r="C59" s="34"/>
      <c r="D59" s="34"/>
      <c r="E59" s="34"/>
      <c r="F59" s="34"/>
      <c r="G59" s="34"/>
      <c r="H59" s="34"/>
      <c r="I59" s="34"/>
      <c r="J59" s="34"/>
      <c r="K59" s="34"/>
      <c r="L59" s="34"/>
      <c r="M59" s="34"/>
      <c r="N59" s="34"/>
      <c r="O59" s="34"/>
      <c r="P59" s="34"/>
      <c r="Q59" s="34"/>
      <c r="R59" s="34"/>
      <c r="S59" s="34"/>
      <c r="T59" s="34"/>
      <c r="U59" s="34"/>
      <c r="V59" s="34"/>
      <c r="W59" s="69"/>
      <c r="X59" s="69"/>
      <c r="Y59" s="69"/>
    </row>
    <row r="60" spans="1:25" x14ac:dyDescent="0.25">
      <c r="A60" s="34"/>
      <c r="B60" s="34"/>
      <c r="C60" s="107" t="s">
        <v>48</v>
      </c>
      <c r="D60" s="108"/>
      <c r="E60" s="108"/>
      <c r="F60" s="109"/>
      <c r="G60" s="107" t="s">
        <v>49</v>
      </c>
      <c r="H60" s="108"/>
      <c r="I60" s="108"/>
      <c r="J60" s="109"/>
      <c r="K60" s="107" t="s">
        <v>50</v>
      </c>
      <c r="L60" s="108"/>
      <c r="M60" s="108"/>
      <c r="N60" s="109"/>
      <c r="O60" s="107" t="s">
        <v>51</v>
      </c>
      <c r="P60" s="108"/>
      <c r="Q60" s="108"/>
      <c r="R60" s="109"/>
      <c r="S60" s="64"/>
      <c r="T60" s="74"/>
      <c r="U60" s="64"/>
      <c r="V60" s="34"/>
      <c r="W60" s="69"/>
      <c r="X60" s="69"/>
      <c r="Y60" s="69"/>
    </row>
    <row r="61" spans="1:25" x14ac:dyDescent="0.25">
      <c r="A61" s="34"/>
      <c r="B61" s="34"/>
      <c r="C61" s="38" t="s">
        <v>52</v>
      </c>
      <c r="D61" s="91" t="s">
        <v>53</v>
      </c>
      <c r="E61" s="91" t="s">
        <v>54</v>
      </c>
      <c r="F61" s="59"/>
      <c r="G61" s="38" t="s">
        <v>52</v>
      </c>
      <c r="H61" s="91" t="s">
        <v>53</v>
      </c>
      <c r="I61" s="91" t="s">
        <v>54</v>
      </c>
      <c r="J61" s="59"/>
      <c r="K61" s="38" t="s">
        <v>52</v>
      </c>
      <c r="L61" s="91" t="s">
        <v>53</v>
      </c>
      <c r="M61" s="91" t="s">
        <v>54</v>
      </c>
      <c r="N61" s="59"/>
      <c r="O61" s="38" t="s">
        <v>52</v>
      </c>
      <c r="P61" s="91" t="s">
        <v>53</v>
      </c>
      <c r="Q61" s="91" t="s">
        <v>54</v>
      </c>
      <c r="R61" s="59"/>
      <c r="S61" s="64"/>
    </row>
    <row r="62" spans="1:25" x14ac:dyDescent="0.25">
      <c r="A62" s="34"/>
      <c r="B62" s="34"/>
      <c r="C62" s="53">
        <v>0.7</v>
      </c>
      <c r="D62" s="80">
        <v>0.2</v>
      </c>
      <c r="E62" s="80">
        <v>0.1</v>
      </c>
      <c r="F62" s="95" t="s">
        <v>55</v>
      </c>
      <c r="G62" s="53">
        <v>0.7</v>
      </c>
      <c r="H62" s="80">
        <v>0.2</v>
      </c>
      <c r="I62" s="80">
        <v>0.1</v>
      </c>
      <c r="J62" s="95" t="s">
        <v>56</v>
      </c>
      <c r="K62" s="53">
        <v>0.7</v>
      </c>
      <c r="L62" s="80">
        <v>0.2</v>
      </c>
      <c r="M62" s="80">
        <v>0.1</v>
      </c>
      <c r="N62" s="95" t="s">
        <v>57</v>
      </c>
      <c r="O62" s="53">
        <v>0.7</v>
      </c>
      <c r="P62" s="80">
        <v>0.2</v>
      </c>
      <c r="Q62" s="80">
        <v>0.1</v>
      </c>
      <c r="R62" s="95" t="s">
        <v>58</v>
      </c>
      <c r="S62" s="64"/>
    </row>
    <row r="63" spans="1:25" ht="15.75" thickBot="1" x14ac:dyDescent="0.3">
      <c r="A63" s="43" t="s">
        <v>18</v>
      </c>
      <c r="B63" s="43"/>
      <c r="C63" s="45"/>
      <c r="D63" s="43"/>
      <c r="E63" s="43"/>
      <c r="F63" s="58"/>
      <c r="G63" s="45"/>
      <c r="H63" s="43"/>
      <c r="I63" s="43"/>
      <c r="J63" s="58"/>
      <c r="K63" s="45"/>
      <c r="L63" s="43"/>
      <c r="M63" s="43"/>
      <c r="N63" s="58"/>
      <c r="O63" s="45"/>
      <c r="P63" s="43"/>
      <c r="Q63" s="43"/>
      <c r="R63" s="58"/>
      <c r="S63" s="43"/>
    </row>
    <row r="64" spans="1:25" ht="15.75" thickTop="1" x14ac:dyDescent="0.25">
      <c r="A64" s="82" t="s">
        <v>13</v>
      </c>
      <c r="B64" s="93" t="s">
        <v>61</v>
      </c>
      <c r="C64" s="42">
        <v>1</v>
      </c>
      <c r="D64" s="57">
        <v>1.05</v>
      </c>
      <c r="E64" s="57">
        <v>1.05</v>
      </c>
      <c r="F64" s="47"/>
      <c r="G64" s="42">
        <v>1</v>
      </c>
      <c r="H64" s="57">
        <v>1.05</v>
      </c>
      <c r="I64" s="57">
        <v>1.06</v>
      </c>
      <c r="J64" s="47"/>
      <c r="K64" s="42">
        <v>1</v>
      </c>
      <c r="L64" s="57">
        <v>1.05</v>
      </c>
      <c r="M64" s="57">
        <v>1.06</v>
      </c>
      <c r="N64" s="47"/>
      <c r="O64" s="42">
        <v>1.03</v>
      </c>
      <c r="P64" s="57">
        <v>1.04</v>
      </c>
      <c r="Q64" s="57">
        <v>1.0900000000000001</v>
      </c>
      <c r="R64" s="47"/>
      <c r="S64" s="82"/>
    </row>
    <row r="65" spans="1:19" ht="15.75" thickBot="1" x14ac:dyDescent="0.3">
      <c r="B65" s="75" t="s">
        <v>62</v>
      </c>
      <c r="C65" s="88">
        <f>$C$62*C64</f>
        <v>0.7</v>
      </c>
      <c r="D65" s="39">
        <f>$D$62*D64</f>
        <v>0.21000000000000002</v>
      </c>
      <c r="E65" s="39">
        <f>$E$62*E64</f>
        <v>0.10500000000000001</v>
      </c>
      <c r="F65" s="63">
        <f>SUM(C65:E65)</f>
        <v>1.0149999999999999</v>
      </c>
      <c r="G65" s="88">
        <f>$C$62*G64</f>
        <v>0.7</v>
      </c>
      <c r="H65" s="39">
        <f>$D$62*H64</f>
        <v>0.21000000000000002</v>
      </c>
      <c r="I65" s="39">
        <f>$E$62*I64</f>
        <v>0.10600000000000001</v>
      </c>
      <c r="J65" s="63">
        <f>SUM(G65:I65)</f>
        <v>1.016</v>
      </c>
      <c r="K65" s="88">
        <f>$C$62*K64</f>
        <v>0.7</v>
      </c>
      <c r="L65" s="39">
        <f>$D$62*L64</f>
        <v>0.21000000000000002</v>
      </c>
      <c r="M65" s="39">
        <f>$E$62*M64</f>
        <v>0.10600000000000001</v>
      </c>
      <c r="N65" s="63">
        <f>SUM(K65:M65)</f>
        <v>1.016</v>
      </c>
      <c r="O65" s="88">
        <f>$C$62*O64</f>
        <v>0.72099999999999997</v>
      </c>
      <c r="P65" s="39">
        <f>$D$62*P64</f>
        <v>0.20800000000000002</v>
      </c>
      <c r="Q65" s="39">
        <f>$E$62*Q64</f>
        <v>0.10900000000000001</v>
      </c>
      <c r="R65" s="63">
        <f>SUM(O65:Q65)</f>
        <v>1.038</v>
      </c>
    </row>
    <row r="66" spans="1:19" ht="15.75" thickTop="1" x14ac:dyDescent="0.25">
      <c r="A66" s="82" t="s">
        <v>26</v>
      </c>
      <c r="B66" s="93" t="s">
        <v>61</v>
      </c>
      <c r="C66" s="42">
        <v>1.04</v>
      </c>
      <c r="D66" s="57">
        <v>1.0900000000000001</v>
      </c>
      <c r="E66" s="57">
        <v>1.22</v>
      </c>
      <c r="F66" s="47"/>
      <c r="G66" s="42">
        <v>1.04</v>
      </c>
      <c r="H66" s="57">
        <v>1.0900000000000001</v>
      </c>
      <c r="I66" s="57">
        <v>1.22</v>
      </c>
      <c r="J66" s="47"/>
      <c r="K66" s="42">
        <v>1.04</v>
      </c>
      <c r="L66" s="57">
        <v>1.0900000000000001</v>
      </c>
      <c r="M66" s="57">
        <v>1.22</v>
      </c>
      <c r="N66" s="47"/>
      <c r="O66" s="42">
        <v>1.04</v>
      </c>
      <c r="P66" s="57">
        <v>1.0900000000000001</v>
      </c>
      <c r="Q66" s="57">
        <v>1.22</v>
      </c>
      <c r="R66" s="47"/>
    </row>
    <row r="67" spans="1:19" ht="15.75" thickBot="1" x14ac:dyDescent="0.3">
      <c r="B67" s="75" t="s">
        <v>62</v>
      </c>
      <c r="C67" s="88">
        <f t="shared" ref="C67" si="351">$C$62*C66</f>
        <v>0.72799999999999998</v>
      </c>
      <c r="D67" s="39">
        <f t="shared" ref="D67" si="352">$D$62*D66</f>
        <v>0.21800000000000003</v>
      </c>
      <c r="E67" s="39">
        <f t="shared" ref="E67" si="353">$E$62*E66</f>
        <v>0.122</v>
      </c>
      <c r="F67" s="63">
        <f t="shared" ref="F67" si="354">SUM(C67:E67)</f>
        <v>1.0680000000000001</v>
      </c>
      <c r="G67" s="88">
        <f t="shared" ref="G67" si="355">$C$62*G66</f>
        <v>0.72799999999999998</v>
      </c>
      <c r="H67" s="39">
        <f t="shared" ref="H67" si="356">$D$62*H66</f>
        <v>0.21800000000000003</v>
      </c>
      <c r="I67" s="39">
        <f t="shared" ref="I67" si="357">$E$62*I66</f>
        <v>0.122</v>
      </c>
      <c r="J67" s="63">
        <f t="shared" ref="J67" si="358">SUM(G67:I67)</f>
        <v>1.0680000000000001</v>
      </c>
      <c r="K67" s="88">
        <f t="shared" ref="K67" si="359">$C$62*K66</f>
        <v>0.72799999999999998</v>
      </c>
      <c r="L67" s="39">
        <f t="shared" ref="L67" si="360">$D$62*L66</f>
        <v>0.21800000000000003</v>
      </c>
      <c r="M67" s="39">
        <f t="shared" ref="M67" si="361">$E$62*M66</f>
        <v>0.122</v>
      </c>
      <c r="N67" s="63">
        <f t="shared" ref="N67" si="362">SUM(K67:M67)</f>
        <v>1.0680000000000001</v>
      </c>
      <c r="O67" s="88">
        <f t="shared" ref="O67" si="363">$C$62*O66</f>
        <v>0.72799999999999998</v>
      </c>
      <c r="P67" s="39">
        <f t="shared" ref="P67" si="364">$D$62*P66</f>
        <v>0.21800000000000003</v>
      </c>
      <c r="Q67" s="39">
        <f t="shared" ref="Q67" si="365">$E$62*Q66</f>
        <v>0.122</v>
      </c>
      <c r="R67" s="63">
        <f t="shared" ref="R67" si="366">SUM(O67:Q67)</f>
        <v>1.0680000000000001</v>
      </c>
      <c r="S67" s="82"/>
    </row>
    <row r="68" spans="1:19" ht="15.75" thickTop="1" x14ac:dyDescent="0.25">
      <c r="A68" s="70" t="s">
        <v>27</v>
      </c>
      <c r="B68" s="93" t="s">
        <v>61</v>
      </c>
      <c r="C68" s="42">
        <v>1.42</v>
      </c>
      <c r="D68" s="57">
        <v>1.42</v>
      </c>
      <c r="E68" s="57">
        <v>1.1000000000000001</v>
      </c>
      <c r="F68" s="47"/>
      <c r="G68" s="42">
        <v>1.45</v>
      </c>
      <c r="H68" s="57">
        <v>1.45</v>
      </c>
      <c r="I68" s="57">
        <v>1.1000000000000001</v>
      </c>
      <c r="J68" s="47"/>
      <c r="K68" s="42">
        <v>1.48</v>
      </c>
      <c r="L68" s="57">
        <v>1.48</v>
      </c>
      <c r="M68" s="57">
        <v>1.1000000000000001</v>
      </c>
      <c r="N68" s="47"/>
      <c r="O68" s="42">
        <v>1.51</v>
      </c>
      <c r="P68" s="57">
        <v>1.51</v>
      </c>
      <c r="Q68" s="57">
        <v>1.1000000000000001</v>
      </c>
      <c r="R68" s="47"/>
      <c r="S68" s="82"/>
    </row>
    <row r="69" spans="1:19" ht="15.75" thickBot="1" x14ac:dyDescent="0.3">
      <c r="B69" s="75" t="s">
        <v>62</v>
      </c>
      <c r="C69" s="88">
        <f t="shared" ref="C69" si="367">$C$62*C68</f>
        <v>0.99399999999999988</v>
      </c>
      <c r="D69" s="39">
        <f t="shared" ref="D69" si="368">$D$62*D68</f>
        <v>0.28399999999999997</v>
      </c>
      <c r="E69" s="39">
        <f t="shared" ref="E69" si="369">$E$62*E68</f>
        <v>0.11000000000000001</v>
      </c>
      <c r="F69" s="63">
        <f t="shared" ref="F69" si="370">SUM(C69:E69)</f>
        <v>1.3879999999999999</v>
      </c>
      <c r="G69" s="88">
        <f t="shared" ref="G69" si="371">$C$62*G68</f>
        <v>1.0149999999999999</v>
      </c>
      <c r="H69" s="39">
        <f t="shared" ref="H69" si="372">$D$62*H68</f>
        <v>0.28999999999999998</v>
      </c>
      <c r="I69" s="39">
        <f t="shared" ref="I69" si="373">$E$62*I68</f>
        <v>0.11000000000000001</v>
      </c>
      <c r="J69" s="63">
        <f t="shared" ref="J69" si="374">SUM(G69:I69)</f>
        <v>1.415</v>
      </c>
      <c r="K69" s="88">
        <f t="shared" ref="K69" si="375">$C$62*K68</f>
        <v>1.036</v>
      </c>
      <c r="L69" s="39">
        <f t="shared" ref="L69" si="376">$D$62*L68</f>
        <v>0.29599999999999999</v>
      </c>
      <c r="M69" s="39">
        <f t="shared" ref="M69" si="377">$E$62*M68</f>
        <v>0.11000000000000001</v>
      </c>
      <c r="N69" s="63">
        <f t="shared" ref="N69" si="378">SUM(K69:M69)</f>
        <v>1.4420000000000002</v>
      </c>
      <c r="O69" s="88">
        <f t="shared" ref="O69" si="379">$C$62*O68</f>
        <v>1.0569999999999999</v>
      </c>
      <c r="P69" s="39">
        <f t="shared" ref="P69" si="380">$D$62*P68</f>
        <v>0.30200000000000005</v>
      </c>
      <c r="Q69" s="39">
        <f t="shared" ref="Q69" si="381">$E$62*Q68</f>
        <v>0.11000000000000001</v>
      </c>
      <c r="R69" s="63">
        <f t="shared" ref="R69" si="382">SUM(O69:Q69)</f>
        <v>1.4690000000000001</v>
      </c>
      <c r="S69" s="82"/>
    </row>
    <row r="70" spans="1:19" ht="15.75" thickTop="1" x14ac:dyDescent="0.25">
      <c r="A70" s="82" t="s">
        <v>28</v>
      </c>
      <c r="B70" s="93" t="s">
        <v>61</v>
      </c>
      <c r="C70" s="42">
        <v>1.34</v>
      </c>
      <c r="D70" s="57">
        <v>1.57</v>
      </c>
      <c r="E70" s="57">
        <v>1.3</v>
      </c>
      <c r="F70" s="47"/>
      <c r="G70" s="42">
        <v>1.34</v>
      </c>
      <c r="H70" s="57">
        <v>1.57</v>
      </c>
      <c r="I70" s="57">
        <v>1.3</v>
      </c>
      <c r="J70" s="47"/>
      <c r="K70" s="42">
        <v>1.34</v>
      </c>
      <c r="L70" s="57">
        <v>1.57</v>
      </c>
      <c r="M70" s="57">
        <v>1.3</v>
      </c>
      <c r="N70" s="47"/>
      <c r="O70" s="42">
        <v>1.34</v>
      </c>
      <c r="P70" s="57">
        <v>1.57</v>
      </c>
      <c r="Q70" s="57">
        <v>1.3</v>
      </c>
      <c r="R70" s="47"/>
      <c r="S70" s="82"/>
    </row>
    <row r="71" spans="1:19" ht="15.75" thickBot="1" x14ac:dyDescent="0.3">
      <c r="B71" s="75" t="s">
        <v>62</v>
      </c>
      <c r="C71" s="88">
        <f t="shared" ref="C71" si="383">$C$62*C70</f>
        <v>0.93799999999999994</v>
      </c>
      <c r="D71" s="39">
        <f t="shared" ref="D71" si="384">$D$62*D70</f>
        <v>0.31400000000000006</v>
      </c>
      <c r="E71" s="39">
        <f t="shared" ref="E71" si="385">$E$62*E70</f>
        <v>0.13</v>
      </c>
      <c r="F71" s="63">
        <f t="shared" ref="F71" si="386">SUM(C71:E71)</f>
        <v>1.3820000000000001</v>
      </c>
      <c r="G71" s="88">
        <f t="shared" ref="G71" si="387">$C$62*G70</f>
        <v>0.93799999999999994</v>
      </c>
      <c r="H71" s="39">
        <f t="shared" ref="H71" si="388">$D$62*H70</f>
        <v>0.31400000000000006</v>
      </c>
      <c r="I71" s="39">
        <f t="shared" ref="I71" si="389">$E$62*I70</f>
        <v>0.13</v>
      </c>
      <c r="J71" s="63">
        <f t="shared" ref="J71" si="390">SUM(G71:I71)</f>
        <v>1.3820000000000001</v>
      </c>
      <c r="K71" s="88">
        <f t="shared" ref="K71" si="391">$C$62*K70</f>
        <v>0.93799999999999994</v>
      </c>
      <c r="L71" s="39">
        <f t="shared" ref="L71" si="392">$D$62*L70</f>
        <v>0.31400000000000006</v>
      </c>
      <c r="M71" s="39">
        <f t="shared" ref="M71" si="393">$E$62*M70</f>
        <v>0.13</v>
      </c>
      <c r="N71" s="63">
        <f t="shared" ref="N71" si="394">SUM(K71:M71)</f>
        <v>1.3820000000000001</v>
      </c>
      <c r="O71" s="88">
        <f t="shared" ref="O71" si="395">$C$62*O70</f>
        <v>0.93799999999999994</v>
      </c>
      <c r="P71" s="39">
        <f t="shared" ref="P71" si="396">$D$62*P70</f>
        <v>0.31400000000000006</v>
      </c>
      <c r="Q71" s="39">
        <f t="shared" ref="Q71" si="397">$E$62*Q70</f>
        <v>0.13</v>
      </c>
      <c r="R71" s="63">
        <f t="shared" ref="R71" si="398">SUM(O71:Q71)</f>
        <v>1.3820000000000001</v>
      </c>
      <c r="S71" s="82"/>
    </row>
    <row r="72" spans="1:19" s="41" customFormat="1" ht="15.75" thickTop="1" x14ac:dyDescent="0.25">
      <c r="A72" s="83" t="s">
        <v>29</v>
      </c>
      <c r="B72" s="61" t="s">
        <v>61</v>
      </c>
      <c r="C72" s="51">
        <v>0.9</v>
      </c>
      <c r="D72" s="68">
        <v>0.95</v>
      </c>
      <c r="E72" s="68">
        <v>1.1499999999999999</v>
      </c>
      <c r="F72" s="32"/>
      <c r="G72" s="51">
        <v>0.9</v>
      </c>
      <c r="H72" s="68">
        <v>0.95</v>
      </c>
      <c r="I72" s="68">
        <v>1.1499999999999999</v>
      </c>
      <c r="J72" s="32"/>
      <c r="K72" s="51">
        <v>0.9</v>
      </c>
      <c r="L72" s="68">
        <v>0.95</v>
      </c>
      <c r="M72" s="68">
        <v>1.1499999999999999</v>
      </c>
      <c r="N72" s="32"/>
      <c r="O72" s="51">
        <v>0.9</v>
      </c>
      <c r="P72" s="68">
        <v>0.95</v>
      </c>
      <c r="Q72" s="68">
        <v>1.1499999999999999</v>
      </c>
      <c r="R72" s="32"/>
      <c r="S72" s="83"/>
    </row>
    <row r="73" spans="1:19" s="41" customFormat="1" ht="15.75" thickBot="1" x14ac:dyDescent="0.3">
      <c r="B73" s="77" t="s">
        <v>62</v>
      </c>
      <c r="C73" s="48">
        <f t="shared" ref="C73" si="399">$C$62*C72</f>
        <v>0.63</v>
      </c>
      <c r="D73" s="71">
        <f t="shared" ref="D73" si="400">$D$62*D72</f>
        <v>0.19</v>
      </c>
      <c r="E73" s="71">
        <f t="shared" ref="E73" si="401">$E$62*E72</f>
        <v>0.11499999999999999</v>
      </c>
      <c r="F73" s="54">
        <f t="shared" ref="F73" si="402">SUM(C73:E73)</f>
        <v>0.93500000000000005</v>
      </c>
      <c r="G73" s="48">
        <f t="shared" ref="G73" si="403">$C$62*G72</f>
        <v>0.63</v>
      </c>
      <c r="H73" s="71">
        <f t="shared" ref="H73" si="404">$D$62*H72</f>
        <v>0.19</v>
      </c>
      <c r="I73" s="71">
        <f t="shared" ref="I73" si="405">$E$62*I72</f>
        <v>0.11499999999999999</v>
      </c>
      <c r="J73" s="54">
        <f t="shared" ref="J73" si="406">SUM(G73:I73)</f>
        <v>0.93500000000000005</v>
      </c>
      <c r="K73" s="48">
        <f t="shared" ref="K73" si="407">$C$62*K72</f>
        <v>0.63</v>
      </c>
      <c r="L73" s="71">
        <f t="shared" ref="L73" si="408">$D$62*L72</f>
        <v>0.19</v>
      </c>
      <c r="M73" s="71">
        <f t="shared" ref="M73" si="409">$E$62*M72</f>
        <v>0.11499999999999999</v>
      </c>
      <c r="N73" s="54">
        <f t="shared" ref="N73" si="410">SUM(K73:M73)</f>
        <v>0.93500000000000005</v>
      </c>
      <c r="O73" s="48">
        <f t="shared" ref="O73" si="411">$C$62*O72</f>
        <v>0.63</v>
      </c>
      <c r="P73" s="71">
        <f t="shared" ref="P73" si="412">$D$62*P72</f>
        <v>0.19</v>
      </c>
      <c r="Q73" s="71">
        <f t="shared" ref="Q73" si="413">$E$62*Q72</f>
        <v>0.11499999999999999</v>
      </c>
      <c r="R73" s="54">
        <f t="shared" ref="R73" si="414">SUM(O73:Q73)</f>
        <v>0.93500000000000005</v>
      </c>
      <c r="S73" s="83"/>
    </row>
    <row r="74" spans="1:19" s="41" customFormat="1" ht="15.75" thickTop="1" x14ac:dyDescent="0.25">
      <c r="A74" s="83" t="s">
        <v>30</v>
      </c>
      <c r="B74" s="61" t="s">
        <v>61</v>
      </c>
      <c r="C74" s="51">
        <v>1.3525</v>
      </c>
      <c r="D74" s="68">
        <v>1.4675</v>
      </c>
      <c r="E74" s="68">
        <v>0.20250000000000001</v>
      </c>
      <c r="F74" s="32"/>
      <c r="G74" s="51">
        <v>1.3525</v>
      </c>
      <c r="H74" s="68">
        <v>1.4675</v>
      </c>
      <c r="I74" s="68">
        <v>0.20250000000000001</v>
      </c>
      <c r="J74" s="32"/>
      <c r="K74" s="51">
        <v>1.3525</v>
      </c>
      <c r="L74" s="68">
        <v>1.4675</v>
      </c>
      <c r="M74" s="68">
        <v>0.20250000000000001</v>
      </c>
      <c r="N74" s="32"/>
      <c r="O74" s="51">
        <v>1.3525</v>
      </c>
      <c r="P74" s="68">
        <v>1.4675</v>
      </c>
      <c r="Q74" s="68">
        <v>0.20250000000000001</v>
      </c>
      <c r="R74" s="32"/>
      <c r="S74" s="83"/>
    </row>
    <row r="75" spans="1:19" s="41" customFormat="1" ht="15.75" thickBot="1" x14ac:dyDescent="0.3">
      <c r="B75" s="77" t="s">
        <v>62</v>
      </c>
      <c r="C75" s="48">
        <f t="shared" ref="C75" si="415">$C$62*C74</f>
        <v>0.94674999999999998</v>
      </c>
      <c r="D75" s="71">
        <f t="shared" ref="D75" si="416">$D$62*D74</f>
        <v>0.29350000000000004</v>
      </c>
      <c r="E75" s="71">
        <f t="shared" ref="E75" si="417">$E$62*E74</f>
        <v>2.0250000000000004E-2</v>
      </c>
      <c r="F75" s="54">
        <f t="shared" ref="F75" si="418">SUM(C75:E75)</f>
        <v>1.2605000000000002</v>
      </c>
      <c r="G75" s="48">
        <f t="shared" ref="G75" si="419">$C$62*G74</f>
        <v>0.94674999999999998</v>
      </c>
      <c r="H75" s="71">
        <f t="shared" ref="H75" si="420">$D$62*H74</f>
        <v>0.29350000000000004</v>
      </c>
      <c r="I75" s="71">
        <f t="shared" ref="I75" si="421">$E$62*I74</f>
        <v>2.0250000000000004E-2</v>
      </c>
      <c r="J75" s="54">
        <f t="shared" ref="J75" si="422">SUM(G75:I75)</f>
        <v>1.2605000000000002</v>
      </c>
      <c r="K75" s="48">
        <f t="shared" ref="K75" si="423">$C$62*K74</f>
        <v>0.94674999999999998</v>
      </c>
      <c r="L75" s="71">
        <f t="shared" ref="L75" si="424">$D$62*L74</f>
        <v>0.29350000000000004</v>
      </c>
      <c r="M75" s="71">
        <f t="shared" ref="M75" si="425">$E$62*M74</f>
        <v>2.0250000000000004E-2</v>
      </c>
      <c r="N75" s="54">
        <f t="shared" ref="N75" si="426">SUM(K75:M75)</f>
        <v>1.2605000000000002</v>
      </c>
      <c r="O75" s="48">
        <f t="shared" ref="O75" si="427">$C$62*O74</f>
        <v>0.94674999999999998</v>
      </c>
      <c r="P75" s="71">
        <f t="shared" ref="P75" si="428">$D$62*P74</f>
        <v>0.29350000000000004</v>
      </c>
      <c r="Q75" s="71">
        <f t="shared" ref="Q75" si="429">$E$62*Q74</f>
        <v>2.0250000000000004E-2</v>
      </c>
      <c r="R75" s="54">
        <f t="shared" ref="R75" si="430">SUM(O75:Q75)</f>
        <v>1.2605000000000002</v>
      </c>
      <c r="S75" s="83"/>
    </row>
    <row r="76" spans="1:19" s="41" customFormat="1" ht="15.75" thickTop="1" x14ac:dyDescent="0.25">
      <c r="A76" s="83" t="s">
        <v>31</v>
      </c>
      <c r="B76" s="61" t="s">
        <v>61</v>
      </c>
      <c r="C76" s="51">
        <v>0.93</v>
      </c>
      <c r="D76" s="68">
        <v>0.98</v>
      </c>
      <c r="E76" s="68">
        <v>1</v>
      </c>
      <c r="F76" s="32"/>
      <c r="G76" s="51">
        <v>0.93</v>
      </c>
      <c r="H76" s="68">
        <v>0.98</v>
      </c>
      <c r="I76" s="68">
        <v>1</v>
      </c>
      <c r="J76" s="32"/>
      <c r="K76" s="51">
        <v>0.93</v>
      </c>
      <c r="L76" s="68">
        <v>0.98</v>
      </c>
      <c r="M76" s="68">
        <v>1</v>
      </c>
      <c r="N76" s="32"/>
      <c r="O76" s="51">
        <v>0.93</v>
      </c>
      <c r="P76" s="68">
        <v>0.98</v>
      </c>
      <c r="Q76" s="68">
        <v>1</v>
      </c>
      <c r="R76" s="32"/>
      <c r="S76" s="83"/>
    </row>
    <row r="77" spans="1:19" s="41" customFormat="1" ht="15.75" thickBot="1" x14ac:dyDescent="0.3">
      <c r="B77" s="77" t="s">
        <v>62</v>
      </c>
      <c r="C77" s="48">
        <f t="shared" ref="C77" si="431">$C$62*C76</f>
        <v>0.65100000000000002</v>
      </c>
      <c r="D77" s="71">
        <f t="shared" ref="D77" si="432">$D$62*D76</f>
        <v>0.19600000000000001</v>
      </c>
      <c r="E77" s="71">
        <f t="shared" ref="E77" si="433">$E$62*E76</f>
        <v>0.1</v>
      </c>
      <c r="F77" s="54">
        <f t="shared" ref="F77" si="434">SUM(C77:E77)</f>
        <v>0.94699999999999995</v>
      </c>
      <c r="G77" s="48">
        <f t="shared" ref="G77" si="435">$C$62*G76</f>
        <v>0.65100000000000002</v>
      </c>
      <c r="H77" s="71">
        <f t="shared" ref="H77" si="436">$D$62*H76</f>
        <v>0.19600000000000001</v>
      </c>
      <c r="I77" s="71">
        <f t="shared" ref="I77" si="437">$E$62*I76</f>
        <v>0.1</v>
      </c>
      <c r="J77" s="54">
        <f t="shared" ref="J77" si="438">SUM(G77:I77)</f>
        <v>0.94699999999999995</v>
      </c>
      <c r="K77" s="48">
        <f t="shared" ref="K77" si="439">$C$62*K76</f>
        <v>0.65100000000000002</v>
      </c>
      <c r="L77" s="71">
        <f t="shared" ref="L77" si="440">$D$62*L76</f>
        <v>0.19600000000000001</v>
      </c>
      <c r="M77" s="71">
        <f t="shared" ref="M77" si="441">$E$62*M76</f>
        <v>0.1</v>
      </c>
      <c r="N77" s="54">
        <f t="shared" ref="N77" si="442">SUM(K77:M77)</f>
        <v>0.94699999999999995</v>
      </c>
      <c r="O77" s="48">
        <f t="shared" ref="O77" si="443">$C$62*O76</f>
        <v>0.65100000000000002</v>
      </c>
      <c r="P77" s="71">
        <f t="shared" ref="P77" si="444">$D$62*P76</f>
        <v>0.19600000000000001</v>
      </c>
      <c r="Q77" s="71">
        <f t="shared" ref="Q77" si="445">$E$62*Q76</f>
        <v>0.1</v>
      </c>
      <c r="R77" s="54">
        <f t="shared" ref="R77" si="446">SUM(O77:Q77)</f>
        <v>0.94699999999999995</v>
      </c>
      <c r="S77" s="83"/>
    </row>
    <row r="78" spans="1:19" s="41" customFormat="1" ht="15.75" thickTop="1" x14ac:dyDescent="0.25">
      <c r="A78" s="83" t="s">
        <v>32</v>
      </c>
      <c r="B78" s="61" t="s">
        <v>61</v>
      </c>
      <c r="C78" s="51">
        <v>1.17</v>
      </c>
      <c r="D78" s="68">
        <v>1.25</v>
      </c>
      <c r="E78" s="68">
        <v>1.22</v>
      </c>
      <c r="F78" s="32"/>
      <c r="G78" s="51">
        <v>1.17</v>
      </c>
      <c r="H78" s="68">
        <v>1.25</v>
      </c>
      <c r="I78" s="68">
        <v>1.22</v>
      </c>
      <c r="J78" s="32"/>
      <c r="K78" s="51">
        <v>1.18</v>
      </c>
      <c r="L78" s="68">
        <v>1.26</v>
      </c>
      <c r="M78" s="68">
        <v>1.23</v>
      </c>
      <c r="N78" s="32"/>
      <c r="O78" s="51">
        <v>1.18</v>
      </c>
      <c r="P78" s="68">
        <v>1.26</v>
      </c>
      <c r="Q78" s="68">
        <v>1.23</v>
      </c>
      <c r="R78" s="32"/>
      <c r="S78" s="83"/>
    </row>
    <row r="79" spans="1:19" ht="15.75" thickBot="1" x14ac:dyDescent="0.3">
      <c r="B79" s="75" t="s">
        <v>62</v>
      </c>
      <c r="C79" s="88">
        <f t="shared" ref="C79" si="447">$C$62*C78</f>
        <v>0.81899999999999995</v>
      </c>
      <c r="D79" s="39">
        <f t="shared" ref="D79" si="448">$D$62*D78</f>
        <v>0.25</v>
      </c>
      <c r="E79" s="39">
        <f t="shared" ref="E79" si="449">$E$62*E78</f>
        <v>0.122</v>
      </c>
      <c r="F79" s="63">
        <f t="shared" ref="F79" si="450">SUM(C79:E79)</f>
        <v>1.1909999999999998</v>
      </c>
      <c r="G79" s="88">
        <f t="shared" ref="G79" si="451">$C$62*G78</f>
        <v>0.81899999999999995</v>
      </c>
      <c r="H79" s="39">
        <f t="shared" ref="H79" si="452">$D$62*H78</f>
        <v>0.25</v>
      </c>
      <c r="I79" s="39">
        <f t="shared" ref="I79" si="453">$E$62*I78</f>
        <v>0.122</v>
      </c>
      <c r="J79" s="63">
        <f t="shared" ref="J79" si="454">SUM(G79:I79)</f>
        <v>1.1909999999999998</v>
      </c>
      <c r="K79" s="88">
        <f t="shared" ref="K79" si="455">$C$62*K78</f>
        <v>0.82599999999999996</v>
      </c>
      <c r="L79" s="39">
        <f t="shared" ref="L79" si="456">$D$62*L78</f>
        <v>0.252</v>
      </c>
      <c r="M79" s="39">
        <f t="shared" ref="M79" si="457">$E$62*M78</f>
        <v>0.123</v>
      </c>
      <c r="N79" s="63">
        <f t="shared" ref="N79" si="458">SUM(K79:M79)</f>
        <v>1.2009999999999998</v>
      </c>
      <c r="O79" s="88">
        <f t="shared" ref="O79" si="459">$C$62*O78</f>
        <v>0.82599999999999996</v>
      </c>
      <c r="P79" s="39">
        <f t="shared" ref="P79" si="460">$D$62*P78</f>
        <v>0.252</v>
      </c>
      <c r="Q79" s="39">
        <f t="shared" ref="Q79" si="461">$E$62*Q78</f>
        <v>0.123</v>
      </c>
      <c r="R79" s="63">
        <f t="shared" ref="R79" si="462">SUM(O79:Q79)</f>
        <v>1.2009999999999998</v>
      </c>
      <c r="S79" s="82"/>
    </row>
    <row r="80" spans="1:19" s="41" customFormat="1" ht="15.75" thickTop="1" x14ac:dyDescent="0.25">
      <c r="A80" s="70" t="s">
        <v>33</v>
      </c>
      <c r="B80" s="61" t="s">
        <v>61</v>
      </c>
      <c r="C80" s="51">
        <v>1</v>
      </c>
      <c r="D80" s="68">
        <v>1</v>
      </c>
      <c r="E80" s="68">
        <v>1.05</v>
      </c>
      <c r="F80" s="32"/>
      <c r="G80" s="51">
        <v>1</v>
      </c>
      <c r="H80" s="68">
        <v>1</v>
      </c>
      <c r="I80" s="68">
        <v>1.05</v>
      </c>
      <c r="J80" s="32"/>
      <c r="K80" s="51">
        <v>1</v>
      </c>
      <c r="L80" s="68">
        <v>1</v>
      </c>
      <c r="M80" s="68">
        <v>1.05</v>
      </c>
      <c r="N80" s="32"/>
      <c r="O80" s="51">
        <v>1</v>
      </c>
      <c r="P80" s="68">
        <v>1</v>
      </c>
      <c r="Q80" s="68">
        <v>1.05</v>
      </c>
      <c r="R80" s="32"/>
      <c r="S80" s="83"/>
    </row>
    <row r="81" spans="1:25" ht="15.75" thickBot="1" x14ac:dyDescent="0.3">
      <c r="B81" s="75" t="s">
        <v>62</v>
      </c>
      <c r="C81" s="88">
        <f t="shared" ref="C81" si="463">$C$62*C80</f>
        <v>0.7</v>
      </c>
      <c r="D81" s="39">
        <f t="shared" ref="D81" si="464">$D$62*D80</f>
        <v>0.2</v>
      </c>
      <c r="E81" s="39">
        <f t="shared" ref="E81" si="465">$E$62*E80</f>
        <v>0.10500000000000001</v>
      </c>
      <c r="F81" s="63">
        <f t="shared" ref="F81" si="466">SUM(C81:E81)</f>
        <v>1.0049999999999999</v>
      </c>
      <c r="G81" s="88">
        <f t="shared" ref="G81" si="467">$C$62*G80</f>
        <v>0.7</v>
      </c>
      <c r="H81" s="39">
        <f t="shared" ref="H81" si="468">$D$62*H80</f>
        <v>0.2</v>
      </c>
      <c r="I81" s="39">
        <f t="shared" ref="I81" si="469">$E$62*I80</f>
        <v>0.10500000000000001</v>
      </c>
      <c r="J81" s="63">
        <f t="shared" ref="J81" si="470">SUM(G81:I81)</f>
        <v>1.0049999999999999</v>
      </c>
      <c r="K81" s="88">
        <f t="shared" ref="K81" si="471">$C$62*K80</f>
        <v>0.7</v>
      </c>
      <c r="L81" s="39">
        <f t="shared" ref="L81" si="472">$D$62*L80</f>
        <v>0.2</v>
      </c>
      <c r="M81" s="39">
        <f t="shared" ref="M81" si="473">$E$62*M80</f>
        <v>0.10500000000000001</v>
      </c>
      <c r="N81" s="63">
        <f t="shared" ref="N81" si="474">SUM(K81:M81)</f>
        <v>1.0049999999999999</v>
      </c>
      <c r="O81" s="88">
        <f t="shared" ref="O81" si="475">$C$62*O80</f>
        <v>0.7</v>
      </c>
      <c r="P81" s="39">
        <f t="shared" ref="P81" si="476">$D$62*P80</f>
        <v>0.2</v>
      </c>
      <c r="Q81" s="39">
        <f t="shared" ref="Q81" si="477">$E$62*Q80</f>
        <v>0.10500000000000001</v>
      </c>
      <c r="R81" s="63">
        <f t="shared" ref="R81" si="478">SUM(O81:Q81)</f>
        <v>1.0049999999999999</v>
      </c>
      <c r="S81" s="82"/>
    </row>
    <row r="82" spans="1:25" s="41" customFormat="1" ht="15.75" thickTop="1" x14ac:dyDescent="0.25">
      <c r="A82" s="83" t="s">
        <v>34</v>
      </c>
      <c r="B82" s="61" t="s">
        <v>61</v>
      </c>
      <c r="C82" s="51">
        <v>0.89</v>
      </c>
      <c r="D82" s="68">
        <v>0.97</v>
      </c>
      <c r="E82" s="68">
        <v>0.94</v>
      </c>
      <c r="F82" s="32"/>
      <c r="G82" s="51">
        <v>0.91</v>
      </c>
      <c r="H82" s="68">
        <v>0.99</v>
      </c>
      <c r="I82" s="68">
        <v>0.96</v>
      </c>
      <c r="J82" s="32"/>
      <c r="K82" s="51">
        <v>0.93</v>
      </c>
      <c r="L82" s="68">
        <v>1.01</v>
      </c>
      <c r="M82" s="68">
        <v>0.98</v>
      </c>
      <c r="N82" s="32"/>
      <c r="O82" s="51">
        <v>0.95</v>
      </c>
      <c r="P82" s="68">
        <v>1.03</v>
      </c>
      <c r="Q82" s="68">
        <v>1</v>
      </c>
      <c r="R82" s="32"/>
      <c r="S82" s="83"/>
    </row>
    <row r="83" spans="1:25" ht="15.75" thickBot="1" x14ac:dyDescent="0.3">
      <c r="B83" s="75" t="s">
        <v>62</v>
      </c>
      <c r="C83" s="88">
        <f t="shared" ref="C83" si="479">$C$62*C82</f>
        <v>0.623</v>
      </c>
      <c r="D83" s="39">
        <f t="shared" ref="D83" si="480">$D$62*D82</f>
        <v>0.19400000000000001</v>
      </c>
      <c r="E83" s="39">
        <f t="shared" ref="E83" si="481">$E$62*E82</f>
        <v>9.4E-2</v>
      </c>
      <c r="F83" s="63">
        <f t="shared" ref="F83" si="482">SUM(C83:E83)</f>
        <v>0.91099999999999992</v>
      </c>
      <c r="G83" s="88">
        <f t="shared" ref="G83" si="483">$C$62*G82</f>
        <v>0.63700000000000001</v>
      </c>
      <c r="H83" s="39">
        <f t="shared" ref="H83" si="484">$D$62*H82</f>
        <v>0.19800000000000001</v>
      </c>
      <c r="I83" s="39">
        <f t="shared" ref="I83" si="485">$E$62*I82</f>
        <v>9.6000000000000002E-2</v>
      </c>
      <c r="J83" s="63">
        <f t="shared" ref="J83" si="486">SUM(G83:I83)</f>
        <v>0.93099999999999994</v>
      </c>
      <c r="K83" s="88">
        <f t="shared" ref="K83" si="487">$C$62*K82</f>
        <v>0.65100000000000002</v>
      </c>
      <c r="L83" s="39">
        <f t="shared" ref="L83" si="488">$D$62*L82</f>
        <v>0.20200000000000001</v>
      </c>
      <c r="M83" s="39">
        <f t="shared" ref="M83" si="489">$E$62*M82</f>
        <v>9.8000000000000004E-2</v>
      </c>
      <c r="N83" s="63">
        <f t="shared" ref="N83" si="490">SUM(K83:M83)</f>
        <v>0.95099999999999996</v>
      </c>
      <c r="O83" s="88">
        <f t="shared" ref="O83" si="491">$C$62*O82</f>
        <v>0.66499999999999992</v>
      </c>
      <c r="P83" s="39">
        <f t="shared" ref="P83" si="492">$D$62*P82</f>
        <v>0.20600000000000002</v>
      </c>
      <c r="Q83" s="39">
        <f t="shared" ref="Q83" si="493">$E$62*Q82</f>
        <v>0.1</v>
      </c>
      <c r="R83" s="63">
        <f t="shared" ref="R83" si="494">SUM(O83:Q83)</f>
        <v>0.97099999999999997</v>
      </c>
      <c r="S83" s="82"/>
    </row>
    <row r="84" spans="1:25" s="41" customFormat="1" ht="15.75" thickTop="1" x14ac:dyDescent="0.25">
      <c r="A84" s="70" t="s">
        <v>35</v>
      </c>
      <c r="B84" s="61" t="s">
        <v>61</v>
      </c>
      <c r="C84" s="51">
        <v>1.58</v>
      </c>
      <c r="D84" s="68">
        <v>1.6</v>
      </c>
      <c r="E84" s="68">
        <v>1.25</v>
      </c>
      <c r="F84" s="32"/>
      <c r="G84" s="51">
        <v>1.58</v>
      </c>
      <c r="H84" s="68">
        <v>1.6</v>
      </c>
      <c r="I84" s="68">
        <v>1.25</v>
      </c>
      <c r="J84" s="32"/>
      <c r="K84" s="51">
        <v>1.58</v>
      </c>
      <c r="L84" s="68">
        <v>1.6</v>
      </c>
      <c r="M84" s="68">
        <v>1.25</v>
      </c>
      <c r="N84" s="32"/>
      <c r="O84" s="51">
        <v>1.58</v>
      </c>
      <c r="P84" s="68">
        <v>1.6</v>
      </c>
      <c r="Q84" s="68">
        <v>1.25</v>
      </c>
      <c r="R84" s="32"/>
      <c r="S84" s="83"/>
    </row>
    <row r="85" spans="1:25" ht="15.75" thickBot="1" x14ac:dyDescent="0.3">
      <c r="B85" s="75" t="s">
        <v>62</v>
      </c>
      <c r="C85" s="88">
        <f t="shared" ref="C85" si="495">$C$62*C84</f>
        <v>1.1059999999999999</v>
      </c>
      <c r="D85" s="39">
        <f t="shared" ref="D85" si="496">$D$62*D84</f>
        <v>0.32000000000000006</v>
      </c>
      <c r="E85" s="39">
        <f t="shared" ref="E85" si="497">$E$62*E84</f>
        <v>0.125</v>
      </c>
      <c r="F85" s="63">
        <f t="shared" ref="F85" si="498">SUM(C85:E85)</f>
        <v>1.5509999999999999</v>
      </c>
      <c r="G85" s="88">
        <f t="shared" ref="G85" si="499">$C$62*G84</f>
        <v>1.1059999999999999</v>
      </c>
      <c r="H85" s="39">
        <f t="shared" ref="H85" si="500">$D$62*H84</f>
        <v>0.32000000000000006</v>
      </c>
      <c r="I85" s="39">
        <f t="shared" ref="I85" si="501">$E$62*I84</f>
        <v>0.125</v>
      </c>
      <c r="J85" s="63">
        <f t="shared" ref="J85" si="502">SUM(G85:I85)</f>
        <v>1.5509999999999999</v>
      </c>
      <c r="K85" s="88">
        <f t="shared" ref="K85" si="503">$C$62*K84</f>
        <v>1.1059999999999999</v>
      </c>
      <c r="L85" s="39">
        <f t="shared" ref="L85" si="504">$D$62*L84</f>
        <v>0.32000000000000006</v>
      </c>
      <c r="M85" s="39">
        <f t="shared" ref="M85" si="505">$E$62*M84</f>
        <v>0.125</v>
      </c>
      <c r="N85" s="63">
        <f t="shared" ref="N85" si="506">SUM(K85:M85)</f>
        <v>1.5509999999999999</v>
      </c>
      <c r="O85" s="88">
        <f t="shared" ref="O85" si="507">$C$62*O84</f>
        <v>1.1059999999999999</v>
      </c>
      <c r="P85" s="39">
        <f t="shared" ref="P85" si="508">$D$62*P84</f>
        <v>0.32000000000000006</v>
      </c>
      <c r="Q85" s="39">
        <f t="shared" ref="Q85" si="509">$E$62*Q84</f>
        <v>0.125</v>
      </c>
      <c r="R85" s="63">
        <f t="shared" ref="R85" si="510">SUM(O85:Q85)</f>
        <v>1.5509999999999999</v>
      </c>
      <c r="S85" s="82"/>
    </row>
    <row r="86" spans="1:25" ht="15.75" thickTop="1" x14ac:dyDescent="0.25">
      <c r="A86" s="82" t="s">
        <v>36</v>
      </c>
      <c r="B86" s="93" t="s">
        <v>61</v>
      </c>
      <c r="C86" s="42">
        <v>0.99</v>
      </c>
      <c r="D86" s="57">
        <v>1.05</v>
      </c>
      <c r="E86" s="57">
        <v>1.1499999999999999</v>
      </c>
      <c r="F86" s="47"/>
      <c r="G86" s="42">
        <v>1.05</v>
      </c>
      <c r="H86" s="57">
        <v>1.1000000000000001</v>
      </c>
      <c r="I86" s="57">
        <v>1.1499999999999999</v>
      </c>
      <c r="J86" s="47"/>
      <c r="K86" s="42">
        <v>1.08</v>
      </c>
      <c r="L86" s="57">
        <v>1.1299999999999999</v>
      </c>
      <c r="M86" s="57">
        <v>1.1499999999999999</v>
      </c>
      <c r="N86" s="47"/>
      <c r="O86" s="42">
        <v>1.1100000000000001</v>
      </c>
      <c r="P86" s="57">
        <v>1.1599999999999999</v>
      </c>
      <c r="Q86" s="57">
        <v>1.1499999999999999</v>
      </c>
      <c r="R86" s="47"/>
      <c r="S86" s="82"/>
      <c r="U86" s="82"/>
      <c r="V86" s="44"/>
      <c r="W86" s="49"/>
      <c r="X86" s="33"/>
      <c r="Y86" s="76"/>
    </row>
    <row r="87" spans="1:25" ht="15.75" thickBot="1" x14ac:dyDescent="0.3">
      <c r="B87" s="75" t="s">
        <v>62</v>
      </c>
      <c r="C87" s="88">
        <f t="shared" ref="C87" si="511">$C$62*C86</f>
        <v>0.69299999999999995</v>
      </c>
      <c r="D87" s="39">
        <f t="shared" ref="D87" si="512">$D$62*D86</f>
        <v>0.21000000000000002</v>
      </c>
      <c r="E87" s="39">
        <f t="shared" ref="E87" si="513">$E$62*E86</f>
        <v>0.11499999999999999</v>
      </c>
      <c r="F87" s="63">
        <f t="shared" ref="F87" si="514">SUM(C87:E87)</f>
        <v>1.018</v>
      </c>
      <c r="G87" s="88">
        <f t="shared" ref="G87" si="515">$C$62*G86</f>
        <v>0.73499999999999999</v>
      </c>
      <c r="H87" s="39">
        <f t="shared" ref="H87" si="516">$D$62*H86</f>
        <v>0.22000000000000003</v>
      </c>
      <c r="I87" s="39">
        <f t="shared" ref="I87" si="517">$E$62*I86</f>
        <v>0.11499999999999999</v>
      </c>
      <c r="J87" s="63">
        <f t="shared" ref="J87" si="518">SUM(G87:I87)</f>
        <v>1.07</v>
      </c>
      <c r="K87" s="88">
        <f t="shared" ref="K87" si="519">$C$62*K86</f>
        <v>0.75600000000000001</v>
      </c>
      <c r="L87" s="39">
        <f t="shared" ref="L87" si="520">$D$62*L86</f>
        <v>0.22599999999999998</v>
      </c>
      <c r="M87" s="39">
        <f t="shared" ref="M87" si="521">$E$62*M86</f>
        <v>0.11499999999999999</v>
      </c>
      <c r="N87" s="63">
        <f t="shared" ref="N87" si="522">SUM(K87:M87)</f>
        <v>1.097</v>
      </c>
      <c r="O87" s="88">
        <f t="shared" ref="O87" si="523">$C$62*O86</f>
        <v>0.77700000000000002</v>
      </c>
      <c r="P87" s="39">
        <f t="shared" ref="P87" si="524">$D$62*P86</f>
        <v>0.23199999999999998</v>
      </c>
      <c r="Q87" s="39">
        <f t="shared" ref="Q87" si="525">$E$62*Q86</f>
        <v>0.11499999999999999</v>
      </c>
      <c r="R87" s="63">
        <f t="shared" ref="R87" si="526">SUM(O87:Q87)</f>
        <v>1.1239999999999999</v>
      </c>
      <c r="S87" s="82"/>
      <c r="V87" s="44"/>
      <c r="W87" s="49"/>
      <c r="X87" s="33"/>
      <c r="Y87" s="76"/>
    </row>
    <row r="88" spans="1:25" s="41" customFormat="1" ht="15.75" thickTop="1" x14ac:dyDescent="0.25">
      <c r="A88" s="83" t="s">
        <v>37</v>
      </c>
      <c r="B88" s="61" t="s">
        <v>61</v>
      </c>
      <c r="C88" s="51">
        <v>0.86899999999999999</v>
      </c>
      <c r="D88" s="68">
        <v>0.96899999999999997</v>
      </c>
      <c r="E88" s="68">
        <v>0.99</v>
      </c>
      <c r="F88" s="32"/>
      <c r="G88" s="51">
        <v>0.86899999999999999</v>
      </c>
      <c r="H88" s="68">
        <v>0.96899999999999997</v>
      </c>
      <c r="I88" s="68">
        <v>0.99</v>
      </c>
      <c r="J88" s="32"/>
      <c r="K88" s="51">
        <v>0.86899999999999999</v>
      </c>
      <c r="L88" s="68">
        <v>0.96899999999999997</v>
      </c>
      <c r="M88" s="68">
        <v>0.99</v>
      </c>
      <c r="N88" s="32"/>
      <c r="O88" s="51">
        <v>0.86899999999999999</v>
      </c>
      <c r="P88" s="68">
        <v>0.96899999999999997</v>
      </c>
      <c r="Q88" s="68">
        <v>0.99</v>
      </c>
      <c r="R88" s="32"/>
      <c r="S88" s="83"/>
      <c r="V88" s="84"/>
      <c r="W88" s="87"/>
      <c r="X88" s="35"/>
      <c r="Y88" s="92"/>
    </row>
    <row r="89" spans="1:25" s="41" customFormat="1" ht="15.75" thickBot="1" x14ac:dyDescent="0.3">
      <c r="B89" s="77" t="s">
        <v>62</v>
      </c>
      <c r="C89" s="48">
        <f t="shared" ref="C89" si="527">$C$62*C88</f>
        <v>0.60829999999999995</v>
      </c>
      <c r="D89" s="71">
        <f t="shared" ref="D89" si="528">$D$62*D88</f>
        <v>0.1938</v>
      </c>
      <c r="E89" s="71">
        <f t="shared" ref="E89" si="529">$E$62*E88</f>
        <v>9.9000000000000005E-2</v>
      </c>
      <c r="F89" s="54">
        <f t="shared" ref="F89" si="530">SUM(C89:E89)</f>
        <v>0.9010999999999999</v>
      </c>
      <c r="G89" s="48">
        <f t="shared" ref="G89" si="531">$C$62*G88</f>
        <v>0.60829999999999995</v>
      </c>
      <c r="H89" s="71">
        <f t="shared" ref="H89" si="532">$D$62*H88</f>
        <v>0.1938</v>
      </c>
      <c r="I89" s="71">
        <f t="shared" ref="I89" si="533">$E$62*I88</f>
        <v>9.9000000000000005E-2</v>
      </c>
      <c r="J89" s="54">
        <f t="shared" ref="J89" si="534">SUM(G89:I89)</f>
        <v>0.9010999999999999</v>
      </c>
      <c r="K89" s="48">
        <f t="shared" ref="K89" si="535">$C$62*K88</f>
        <v>0.60829999999999995</v>
      </c>
      <c r="L89" s="71">
        <f t="shared" ref="L89" si="536">$D$62*L88</f>
        <v>0.1938</v>
      </c>
      <c r="M89" s="71">
        <f t="shared" ref="M89" si="537">$E$62*M88</f>
        <v>9.9000000000000005E-2</v>
      </c>
      <c r="N89" s="54">
        <f t="shared" ref="N89" si="538">SUM(K89:M89)</f>
        <v>0.9010999999999999</v>
      </c>
      <c r="O89" s="48">
        <f t="shared" ref="O89" si="539">$C$62*O88</f>
        <v>0.60829999999999995</v>
      </c>
      <c r="P89" s="71">
        <f t="shared" ref="P89" si="540">$D$62*P88</f>
        <v>0.1938</v>
      </c>
      <c r="Q89" s="71">
        <f t="shared" ref="Q89" si="541">$E$62*Q88</f>
        <v>9.9000000000000005E-2</v>
      </c>
      <c r="R89" s="54">
        <f t="shared" ref="R89" si="542">SUM(O89:Q89)</f>
        <v>0.9010999999999999</v>
      </c>
      <c r="S89" s="83"/>
      <c r="V89" s="84"/>
      <c r="W89" s="87"/>
      <c r="X89" s="35"/>
      <c r="Y89" s="92"/>
    </row>
    <row r="90" spans="1:25" s="41" customFormat="1" ht="15.75" thickTop="1" x14ac:dyDescent="0.25">
      <c r="A90" s="83" t="s">
        <v>38</v>
      </c>
      <c r="B90" s="61" t="s">
        <v>61</v>
      </c>
      <c r="C90" s="51">
        <v>0.8</v>
      </c>
      <c r="D90" s="68">
        <v>0.87</v>
      </c>
      <c r="E90" s="68">
        <v>1.23</v>
      </c>
      <c r="F90" s="32"/>
      <c r="G90" s="51">
        <v>0.8</v>
      </c>
      <c r="H90" s="68">
        <v>0.87</v>
      </c>
      <c r="I90" s="68">
        <v>1.23</v>
      </c>
      <c r="J90" s="32"/>
      <c r="K90" s="51">
        <v>0.8</v>
      </c>
      <c r="L90" s="68">
        <v>0.87</v>
      </c>
      <c r="M90" s="68">
        <v>1.23</v>
      </c>
      <c r="N90" s="32"/>
      <c r="O90" s="51">
        <v>0.8</v>
      </c>
      <c r="P90" s="68">
        <v>0.87</v>
      </c>
      <c r="Q90" s="68">
        <v>1.23</v>
      </c>
      <c r="R90" s="32"/>
      <c r="S90" s="83"/>
      <c r="V90" s="84"/>
      <c r="W90" s="87"/>
      <c r="X90" s="35"/>
      <c r="Y90" s="92"/>
    </row>
    <row r="91" spans="1:25" s="41" customFormat="1" ht="15.75" thickBot="1" x14ac:dyDescent="0.3">
      <c r="B91" s="77" t="s">
        <v>62</v>
      </c>
      <c r="C91" s="48">
        <f t="shared" ref="C91" si="543">$C$62*C90</f>
        <v>0.55999999999999994</v>
      </c>
      <c r="D91" s="71">
        <f t="shared" ref="D91" si="544">$D$62*D90</f>
        <v>0.17400000000000002</v>
      </c>
      <c r="E91" s="71">
        <f t="shared" ref="E91" si="545">$E$62*E90</f>
        <v>0.123</v>
      </c>
      <c r="F91" s="54">
        <f t="shared" ref="F91" si="546">SUM(C91:E91)</f>
        <v>0.85699999999999998</v>
      </c>
      <c r="G91" s="48">
        <f t="shared" ref="G91" si="547">$C$62*G90</f>
        <v>0.55999999999999994</v>
      </c>
      <c r="H91" s="71">
        <f t="shared" ref="H91" si="548">$D$62*H90</f>
        <v>0.17400000000000002</v>
      </c>
      <c r="I91" s="71">
        <f t="shared" ref="I91" si="549">$E$62*I90</f>
        <v>0.123</v>
      </c>
      <c r="J91" s="54">
        <f t="shared" ref="J91" si="550">SUM(G91:I91)</f>
        <v>0.85699999999999998</v>
      </c>
      <c r="K91" s="48">
        <f t="shared" ref="K91" si="551">$C$62*K90</f>
        <v>0.55999999999999994</v>
      </c>
      <c r="L91" s="71">
        <f t="shared" ref="L91" si="552">$D$62*L90</f>
        <v>0.17400000000000002</v>
      </c>
      <c r="M91" s="71">
        <f t="shared" ref="M91" si="553">$E$62*M90</f>
        <v>0.123</v>
      </c>
      <c r="N91" s="54">
        <f t="shared" ref="N91" si="554">SUM(K91:M91)</f>
        <v>0.85699999999999998</v>
      </c>
      <c r="O91" s="48">
        <f t="shared" ref="O91" si="555">$C$62*O90</f>
        <v>0.55999999999999994</v>
      </c>
      <c r="P91" s="71">
        <f t="shared" ref="P91" si="556">$D$62*P90</f>
        <v>0.17400000000000002</v>
      </c>
      <c r="Q91" s="71">
        <f t="shared" ref="Q91" si="557">$E$62*Q90</f>
        <v>0.123</v>
      </c>
      <c r="R91" s="54">
        <f t="shared" ref="R91" si="558">SUM(O91:Q91)</f>
        <v>0.85699999999999998</v>
      </c>
      <c r="S91" s="83"/>
      <c r="V91" s="84"/>
      <c r="W91" s="87"/>
      <c r="X91" s="35"/>
      <c r="Y91" s="92"/>
    </row>
    <row r="92" spans="1:25" s="41" customFormat="1" ht="21.75" thickTop="1" x14ac:dyDescent="0.35">
      <c r="A92" s="83" t="s">
        <v>39</v>
      </c>
      <c r="B92" s="61" t="s">
        <v>61</v>
      </c>
      <c r="C92" s="51">
        <v>1.21</v>
      </c>
      <c r="D92" s="68">
        <v>1.27</v>
      </c>
      <c r="E92" s="68">
        <v>1.34</v>
      </c>
      <c r="F92" s="32"/>
      <c r="G92" s="51">
        <v>1.21</v>
      </c>
      <c r="H92" s="68">
        <v>1.27</v>
      </c>
      <c r="I92" s="68">
        <v>1.34</v>
      </c>
      <c r="J92" s="32"/>
      <c r="K92" s="51">
        <v>1.21</v>
      </c>
      <c r="L92" s="68">
        <v>1.27</v>
      </c>
      <c r="M92" s="68">
        <v>1.34</v>
      </c>
      <c r="N92" s="32"/>
      <c r="O92" s="51">
        <v>1.21</v>
      </c>
      <c r="P92" s="68">
        <v>1.27</v>
      </c>
      <c r="Q92" s="68">
        <v>1.34</v>
      </c>
      <c r="R92" s="32"/>
      <c r="S92" s="46"/>
      <c r="V92" s="84"/>
      <c r="W92" s="87"/>
      <c r="X92" s="35"/>
      <c r="Y92" s="92"/>
    </row>
    <row r="93" spans="1:25" s="41" customFormat="1" ht="15.75" thickBot="1" x14ac:dyDescent="0.3">
      <c r="B93" s="77" t="s">
        <v>62</v>
      </c>
      <c r="C93" s="48">
        <f t="shared" ref="C93" si="559">$C$62*C92</f>
        <v>0.84699999999999998</v>
      </c>
      <c r="D93" s="71">
        <f t="shared" ref="D93" si="560">$D$62*D92</f>
        <v>0.254</v>
      </c>
      <c r="E93" s="71">
        <f t="shared" ref="E93" si="561">$E$62*E92</f>
        <v>0.13400000000000001</v>
      </c>
      <c r="F93" s="54">
        <f t="shared" ref="F93" si="562">SUM(C93:E93)</f>
        <v>1.2349999999999999</v>
      </c>
      <c r="G93" s="48">
        <f t="shared" ref="G93" si="563">$C$62*G92</f>
        <v>0.84699999999999998</v>
      </c>
      <c r="H93" s="71">
        <f t="shared" ref="H93" si="564">$D$62*H92</f>
        <v>0.254</v>
      </c>
      <c r="I93" s="71">
        <f t="shared" ref="I93" si="565">$E$62*I92</f>
        <v>0.13400000000000001</v>
      </c>
      <c r="J93" s="54">
        <f t="shared" ref="J93" si="566">SUM(G93:I93)</f>
        <v>1.2349999999999999</v>
      </c>
      <c r="K93" s="48">
        <f t="shared" ref="K93" si="567">$C$62*K92</f>
        <v>0.84699999999999998</v>
      </c>
      <c r="L93" s="71">
        <f t="shared" ref="L93" si="568">$D$62*L92</f>
        <v>0.254</v>
      </c>
      <c r="M93" s="71">
        <f t="shared" ref="M93" si="569">$E$62*M92</f>
        <v>0.13400000000000001</v>
      </c>
      <c r="N93" s="54">
        <f t="shared" ref="N93" si="570">SUM(K93:M93)</f>
        <v>1.2349999999999999</v>
      </c>
      <c r="O93" s="48">
        <f t="shared" ref="O93" si="571">$C$62*O92</f>
        <v>0.84699999999999998</v>
      </c>
      <c r="P93" s="71">
        <f t="shared" ref="P93" si="572">$D$62*P92</f>
        <v>0.254</v>
      </c>
      <c r="Q93" s="71">
        <f t="shared" ref="Q93" si="573">$E$62*Q92</f>
        <v>0.13400000000000001</v>
      </c>
      <c r="R93" s="54">
        <f t="shared" ref="R93" si="574">SUM(O93:Q93)</f>
        <v>1.2349999999999999</v>
      </c>
      <c r="V93" s="84"/>
      <c r="W93" s="87"/>
      <c r="X93" s="35"/>
      <c r="Y93" s="92"/>
    </row>
    <row r="94" spans="1:25" s="41" customFormat="1" ht="15.75" thickTop="1" x14ac:dyDescent="0.25">
      <c r="A94" s="83" t="s">
        <v>40</v>
      </c>
      <c r="B94" s="61" t="s">
        <v>61</v>
      </c>
      <c r="C94" s="51">
        <v>1.32</v>
      </c>
      <c r="D94" s="68">
        <v>1.425</v>
      </c>
      <c r="E94" s="68">
        <v>1.32</v>
      </c>
      <c r="F94" s="32"/>
      <c r="G94" s="51">
        <v>1.325</v>
      </c>
      <c r="H94" s="68">
        <v>1.43</v>
      </c>
      <c r="I94" s="68">
        <v>1.325</v>
      </c>
      <c r="J94" s="32"/>
      <c r="K94" s="51">
        <v>1.329</v>
      </c>
      <c r="L94" s="68">
        <v>1.4339999999999999</v>
      </c>
      <c r="M94" s="68">
        <v>1.329</v>
      </c>
      <c r="N94" s="32"/>
      <c r="O94" s="51">
        <v>1.3340000000000001</v>
      </c>
      <c r="P94" s="68">
        <v>1.4390000000000001</v>
      </c>
      <c r="Q94" s="68">
        <v>1.3340000000000001</v>
      </c>
      <c r="R94" s="32"/>
      <c r="V94" s="84"/>
      <c r="W94" s="87"/>
      <c r="X94" s="35"/>
      <c r="Y94" s="92"/>
    </row>
    <row r="95" spans="1:25" s="41" customFormat="1" ht="15.75" thickBot="1" x14ac:dyDescent="0.3">
      <c r="B95" s="77" t="s">
        <v>62</v>
      </c>
      <c r="C95" s="48">
        <f t="shared" ref="C95" si="575">$C$62*C94</f>
        <v>0.92399999999999993</v>
      </c>
      <c r="D95" s="71">
        <f t="shared" ref="D95" si="576">$D$62*D94</f>
        <v>0.28500000000000003</v>
      </c>
      <c r="E95" s="71">
        <f t="shared" ref="E95" si="577">$E$62*E94</f>
        <v>0.13200000000000001</v>
      </c>
      <c r="F95" s="54">
        <f t="shared" ref="F95" si="578">SUM(C95:E95)</f>
        <v>1.3410000000000002</v>
      </c>
      <c r="G95" s="48">
        <f t="shared" ref="G95" si="579">$C$62*G94</f>
        <v>0.92749999999999988</v>
      </c>
      <c r="H95" s="71">
        <f t="shared" ref="H95" si="580">$D$62*H94</f>
        <v>0.28599999999999998</v>
      </c>
      <c r="I95" s="71">
        <f t="shared" ref="I95" si="581">$E$62*I94</f>
        <v>0.13250000000000001</v>
      </c>
      <c r="J95" s="54">
        <f t="shared" ref="J95" si="582">SUM(G95:I95)</f>
        <v>1.3459999999999999</v>
      </c>
      <c r="K95" s="48">
        <f t="shared" ref="K95" si="583">$C$62*K94</f>
        <v>0.9302999999999999</v>
      </c>
      <c r="L95" s="71">
        <f t="shared" ref="L95" si="584">$D$62*L94</f>
        <v>0.2868</v>
      </c>
      <c r="M95" s="71">
        <f t="shared" ref="M95" si="585">$E$62*M94</f>
        <v>0.13289999999999999</v>
      </c>
      <c r="N95" s="54">
        <f t="shared" ref="N95" si="586">SUM(K95:M95)</f>
        <v>1.3499999999999999</v>
      </c>
      <c r="O95" s="48">
        <f t="shared" ref="O95" si="587">$C$62*O94</f>
        <v>0.93379999999999996</v>
      </c>
      <c r="P95" s="71">
        <f t="shared" ref="P95" si="588">$D$62*P94</f>
        <v>0.2878</v>
      </c>
      <c r="Q95" s="71">
        <f t="shared" ref="Q95" si="589">$E$62*Q94</f>
        <v>0.13340000000000002</v>
      </c>
      <c r="R95" s="54">
        <f t="shared" ref="R95" si="590">SUM(O95:Q95)</f>
        <v>1.355</v>
      </c>
      <c r="V95" s="84"/>
      <c r="W95" s="87"/>
      <c r="X95" s="35"/>
      <c r="Y95" s="92"/>
    </row>
    <row r="96" spans="1:25" s="41" customFormat="1" ht="15.75" thickTop="1" x14ac:dyDescent="0.25">
      <c r="A96" s="83" t="s">
        <v>41</v>
      </c>
      <c r="B96" s="61" t="s">
        <v>61</v>
      </c>
      <c r="C96" s="51">
        <v>1.29</v>
      </c>
      <c r="D96" s="68">
        <v>1.39</v>
      </c>
      <c r="E96" s="68">
        <v>1.38</v>
      </c>
      <c r="F96" s="32"/>
      <c r="G96" s="51">
        <v>1.3</v>
      </c>
      <c r="H96" s="68">
        <v>1.39</v>
      </c>
      <c r="I96" s="68">
        <v>1.39</v>
      </c>
      <c r="J96" s="32"/>
      <c r="K96" s="51">
        <v>1.3</v>
      </c>
      <c r="L96" s="68">
        <v>1.39</v>
      </c>
      <c r="M96" s="68">
        <v>1.4</v>
      </c>
      <c r="N96" s="32"/>
      <c r="O96" s="51">
        <v>1.3</v>
      </c>
      <c r="P96" s="68">
        <v>1.4</v>
      </c>
      <c r="Q96" s="68">
        <v>1.41</v>
      </c>
      <c r="R96" s="32"/>
      <c r="V96" s="84"/>
      <c r="W96" s="87"/>
      <c r="X96" s="35"/>
      <c r="Y96" s="92"/>
    </row>
    <row r="97" spans="1:25" s="41" customFormat="1" ht="15.75" thickBot="1" x14ac:dyDescent="0.3">
      <c r="B97" s="77" t="s">
        <v>62</v>
      </c>
      <c r="C97" s="48">
        <f t="shared" ref="C97" si="591">$C$62*C96</f>
        <v>0.90299999999999991</v>
      </c>
      <c r="D97" s="71">
        <f t="shared" ref="D97" si="592">$D$62*D96</f>
        <v>0.27799999999999997</v>
      </c>
      <c r="E97" s="71">
        <f t="shared" ref="E97" si="593">$E$62*E96</f>
        <v>0.13799999999999998</v>
      </c>
      <c r="F97" s="54">
        <f t="shared" ref="F97" si="594">SUM(C97:E97)</f>
        <v>1.3189999999999997</v>
      </c>
      <c r="G97" s="48">
        <f t="shared" ref="G97" si="595">$C$62*G96</f>
        <v>0.90999999999999992</v>
      </c>
      <c r="H97" s="71">
        <f t="shared" ref="H97" si="596">$D$62*H96</f>
        <v>0.27799999999999997</v>
      </c>
      <c r="I97" s="71">
        <f t="shared" ref="I97" si="597">$E$62*I96</f>
        <v>0.13899999999999998</v>
      </c>
      <c r="J97" s="54">
        <f t="shared" ref="J97" si="598">SUM(G97:I97)</f>
        <v>1.327</v>
      </c>
      <c r="K97" s="48">
        <f t="shared" ref="K97" si="599">$C$62*K96</f>
        <v>0.90999999999999992</v>
      </c>
      <c r="L97" s="71">
        <f t="shared" ref="L97" si="600">$D$62*L96</f>
        <v>0.27799999999999997</v>
      </c>
      <c r="M97" s="71">
        <f t="shared" ref="M97" si="601">$E$62*M96</f>
        <v>0.13999999999999999</v>
      </c>
      <c r="N97" s="54">
        <f t="shared" ref="N97" si="602">SUM(K97:M97)</f>
        <v>1.3279999999999998</v>
      </c>
      <c r="O97" s="48">
        <f t="shared" ref="O97" si="603">$C$62*O96</f>
        <v>0.90999999999999992</v>
      </c>
      <c r="P97" s="71">
        <f t="shared" ref="P97" si="604">$D$62*P96</f>
        <v>0.27999999999999997</v>
      </c>
      <c r="Q97" s="71">
        <f t="shared" ref="Q97" si="605">$E$62*Q96</f>
        <v>0.14099999999999999</v>
      </c>
      <c r="R97" s="54">
        <f t="shared" ref="R97" si="606">SUM(O97:Q97)</f>
        <v>1.331</v>
      </c>
      <c r="V97" s="84"/>
      <c r="W97" s="87"/>
      <c r="X97" s="35"/>
      <c r="Y97" s="92"/>
    </row>
    <row r="98" spans="1:25" s="41" customFormat="1" ht="15.75" thickTop="1" x14ac:dyDescent="0.25">
      <c r="A98" s="83" t="s">
        <v>42</v>
      </c>
      <c r="B98" s="61" t="s">
        <v>61</v>
      </c>
      <c r="C98" s="51">
        <v>1.38</v>
      </c>
      <c r="D98" s="68">
        <v>1.42</v>
      </c>
      <c r="E98" s="68">
        <v>1.38</v>
      </c>
      <c r="F98" s="32"/>
      <c r="G98" s="51">
        <v>1.38</v>
      </c>
      <c r="H98" s="68">
        <v>1.42</v>
      </c>
      <c r="I98" s="68">
        <v>1.38</v>
      </c>
      <c r="J98" s="32"/>
      <c r="K98" s="51">
        <v>1.38</v>
      </c>
      <c r="L98" s="68">
        <v>1.42</v>
      </c>
      <c r="M98" s="68">
        <v>1.38</v>
      </c>
      <c r="N98" s="32"/>
      <c r="O98" s="51">
        <v>1.38</v>
      </c>
      <c r="P98" s="68">
        <v>1.42</v>
      </c>
      <c r="Q98" s="68">
        <v>1.38</v>
      </c>
      <c r="R98" s="32"/>
      <c r="V98" s="84"/>
      <c r="W98" s="87"/>
      <c r="X98" s="35"/>
      <c r="Y98" s="92"/>
    </row>
    <row r="99" spans="1:25" s="41" customFormat="1" ht="15.75" thickBot="1" x14ac:dyDescent="0.3">
      <c r="B99" s="77" t="s">
        <v>62</v>
      </c>
      <c r="C99" s="48">
        <f t="shared" ref="C99" si="607">$C$62*C98</f>
        <v>0.96599999999999986</v>
      </c>
      <c r="D99" s="71">
        <f t="shared" ref="D99" si="608">$D$62*D98</f>
        <v>0.28399999999999997</v>
      </c>
      <c r="E99" s="71">
        <f t="shared" ref="E99" si="609">$E$62*E98</f>
        <v>0.13799999999999998</v>
      </c>
      <c r="F99" s="54">
        <f t="shared" ref="F99" si="610">SUM(C99:E99)</f>
        <v>1.3879999999999997</v>
      </c>
      <c r="G99" s="48">
        <f t="shared" ref="G99" si="611">$C$62*G98</f>
        <v>0.96599999999999986</v>
      </c>
      <c r="H99" s="71">
        <f t="shared" ref="H99" si="612">$D$62*H98</f>
        <v>0.28399999999999997</v>
      </c>
      <c r="I99" s="71">
        <f t="shared" ref="I99" si="613">$E$62*I98</f>
        <v>0.13799999999999998</v>
      </c>
      <c r="J99" s="54">
        <f t="shared" ref="J99" si="614">SUM(G99:I99)</f>
        <v>1.3879999999999997</v>
      </c>
      <c r="K99" s="48">
        <f t="shared" ref="K99" si="615">$C$62*K98</f>
        <v>0.96599999999999986</v>
      </c>
      <c r="L99" s="71">
        <f t="shared" ref="L99" si="616">$D$62*L98</f>
        <v>0.28399999999999997</v>
      </c>
      <c r="M99" s="71">
        <f t="shared" ref="M99" si="617">$E$62*M98</f>
        <v>0.13799999999999998</v>
      </c>
      <c r="N99" s="54">
        <f t="shared" ref="N99" si="618">SUM(K99:M99)</f>
        <v>1.3879999999999997</v>
      </c>
      <c r="O99" s="48">
        <f t="shared" ref="O99" si="619">$C$62*O98</f>
        <v>0.96599999999999986</v>
      </c>
      <c r="P99" s="71">
        <f t="shared" ref="P99" si="620">$D$62*P98</f>
        <v>0.28399999999999997</v>
      </c>
      <c r="Q99" s="71">
        <f t="shared" ref="Q99" si="621">$E$62*Q98</f>
        <v>0.13799999999999998</v>
      </c>
      <c r="R99" s="54">
        <f t="shared" ref="R99" si="622">SUM(O99:Q99)</f>
        <v>1.3879999999999997</v>
      </c>
      <c r="V99" s="84"/>
      <c r="W99" s="87"/>
      <c r="X99" s="35"/>
      <c r="Y99" s="92"/>
    </row>
    <row r="100" spans="1:25" s="41" customFormat="1" ht="15.75" thickTop="1" x14ac:dyDescent="0.25">
      <c r="A100" s="83" t="s">
        <v>43</v>
      </c>
      <c r="B100" s="61" t="s">
        <v>61</v>
      </c>
      <c r="C100" s="51">
        <v>1.28</v>
      </c>
      <c r="D100" s="68">
        <v>1.5</v>
      </c>
      <c r="E100" s="68">
        <v>1.2</v>
      </c>
      <c r="F100" s="32"/>
      <c r="G100" s="51">
        <v>1.33</v>
      </c>
      <c r="H100" s="68">
        <v>1.55</v>
      </c>
      <c r="I100" s="68">
        <v>1.2</v>
      </c>
      <c r="J100" s="32"/>
      <c r="K100" s="51">
        <v>1.35</v>
      </c>
      <c r="L100" s="68">
        <v>1.55</v>
      </c>
      <c r="M100" s="68">
        <v>1.2</v>
      </c>
      <c r="N100" s="32">
        <v>1.38</v>
      </c>
      <c r="O100" s="51">
        <v>1.38</v>
      </c>
      <c r="P100" s="68">
        <v>1.57</v>
      </c>
      <c r="Q100" s="68">
        <v>1.2</v>
      </c>
      <c r="R100" s="32"/>
      <c r="V100" s="84"/>
      <c r="W100" s="87"/>
      <c r="X100" s="35"/>
      <c r="Y100" s="92"/>
    </row>
    <row r="101" spans="1:25" s="41" customFormat="1" ht="15.75" thickBot="1" x14ac:dyDescent="0.3">
      <c r="B101" s="77" t="s">
        <v>62</v>
      </c>
      <c r="C101" s="48">
        <f t="shared" ref="C101" si="623">$C$62*C100</f>
        <v>0.89599999999999991</v>
      </c>
      <c r="D101" s="71">
        <f t="shared" ref="D101" si="624">$D$62*D100</f>
        <v>0.30000000000000004</v>
      </c>
      <c r="E101" s="71">
        <f t="shared" ref="E101" si="625">$E$62*E100</f>
        <v>0.12</v>
      </c>
      <c r="F101" s="54">
        <f t="shared" ref="F101" si="626">SUM(C101:E101)</f>
        <v>1.3159999999999998</v>
      </c>
      <c r="G101" s="48">
        <f t="shared" ref="G101" si="627">$C$62*G100</f>
        <v>0.93099999999999994</v>
      </c>
      <c r="H101" s="71">
        <f t="shared" ref="H101" si="628">$D$62*H100</f>
        <v>0.31000000000000005</v>
      </c>
      <c r="I101" s="71">
        <f t="shared" ref="I101" si="629">$E$62*I100</f>
        <v>0.12</v>
      </c>
      <c r="J101" s="54">
        <f t="shared" ref="J101" si="630">SUM(G101:I101)</f>
        <v>1.3610000000000002</v>
      </c>
      <c r="K101" s="48">
        <f t="shared" ref="K101" si="631">$C$62*K100</f>
        <v>0.94499999999999995</v>
      </c>
      <c r="L101" s="71">
        <f t="shared" ref="L101" si="632">$D$62*L100</f>
        <v>0.31000000000000005</v>
      </c>
      <c r="M101" s="71">
        <f t="shared" ref="M101" si="633">$E$62*M100</f>
        <v>0.12</v>
      </c>
      <c r="N101" s="54">
        <f t="shared" ref="N101" si="634">SUM(K101:M101)</f>
        <v>1.375</v>
      </c>
      <c r="O101" s="48">
        <f t="shared" ref="O101" si="635">$C$62*O100</f>
        <v>0.96599999999999986</v>
      </c>
      <c r="P101" s="71">
        <f t="shared" ref="P101" si="636">$D$62*P100</f>
        <v>0.31400000000000006</v>
      </c>
      <c r="Q101" s="71">
        <f t="shared" ref="Q101" si="637">$E$62*Q100</f>
        <v>0.12</v>
      </c>
      <c r="R101" s="54">
        <f t="shared" ref="R101" si="638">SUM(O101:Q101)</f>
        <v>1.4</v>
      </c>
      <c r="V101" s="84"/>
      <c r="W101" s="87"/>
      <c r="X101" s="35"/>
      <c r="Y101" s="92"/>
    </row>
    <row r="102" spans="1:25" s="41" customFormat="1" ht="15.75" thickTop="1" x14ac:dyDescent="0.25">
      <c r="A102" s="83" t="s">
        <v>44</v>
      </c>
      <c r="B102" s="61" t="s">
        <v>61</v>
      </c>
      <c r="C102" s="51">
        <v>1.1000000000000001</v>
      </c>
      <c r="D102" s="68">
        <v>1.17</v>
      </c>
      <c r="E102" s="68">
        <v>1.17</v>
      </c>
      <c r="F102" s="32"/>
      <c r="G102" s="51">
        <v>1.1000000000000001</v>
      </c>
      <c r="H102" s="68">
        <v>1.17</v>
      </c>
      <c r="I102" s="68">
        <v>1.17</v>
      </c>
      <c r="J102" s="32"/>
      <c r="K102" s="51">
        <v>1.1000000000000001</v>
      </c>
      <c r="L102" s="68">
        <v>1.17</v>
      </c>
      <c r="M102" s="68">
        <v>1.17</v>
      </c>
      <c r="N102" s="32"/>
      <c r="O102" s="51">
        <v>1.1000000000000001</v>
      </c>
      <c r="P102" s="68">
        <v>1.17</v>
      </c>
      <c r="Q102" s="68">
        <v>1.17</v>
      </c>
      <c r="R102" s="32"/>
      <c r="V102" s="84"/>
      <c r="W102" s="87"/>
      <c r="X102" s="35"/>
      <c r="Y102" s="92"/>
    </row>
    <row r="103" spans="1:25" ht="15.75" thickBot="1" x14ac:dyDescent="0.3">
      <c r="B103" s="75" t="s">
        <v>62</v>
      </c>
      <c r="C103" s="88">
        <f t="shared" ref="C103" si="639">$C$62*C102</f>
        <v>0.77</v>
      </c>
      <c r="D103" s="39">
        <f t="shared" ref="D103" si="640">$D$62*D102</f>
        <v>0.23399999999999999</v>
      </c>
      <c r="E103" s="39">
        <f t="shared" ref="E103" si="641">$E$62*E102</f>
        <v>0.11699999999999999</v>
      </c>
      <c r="F103" s="63">
        <f t="shared" ref="F103" si="642">SUM(C103:E103)</f>
        <v>1.121</v>
      </c>
      <c r="G103" s="88">
        <f t="shared" ref="G103" si="643">$C$62*G102</f>
        <v>0.77</v>
      </c>
      <c r="H103" s="39">
        <f t="shared" ref="H103" si="644">$D$62*H102</f>
        <v>0.23399999999999999</v>
      </c>
      <c r="I103" s="39">
        <f t="shared" ref="I103" si="645">$E$62*I102</f>
        <v>0.11699999999999999</v>
      </c>
      <c r="J103" s="63">
        <f t="shared" ref="J103" si="646">SUM(G103:I103)</f>
        <v>1.121</v>
      </c>
      <c r="K103" s="88">
        <f t="shared" ref="K103" si="647">$C$62*K102</f>
        <v>0.77</v>
      </c>
      <c r="L103" s="39">
        <f t="shared" ref="L103" si="648">$D$62*L102</f>
        <v>0.23399999999999999</v>
      </c>
      <c r="M103" s="39">
        <f t="shared" ref="M103" si="649">$E$62*M102</f>
        <v>0.11699999999999999</v>
      </c>
      <c r="N103" s="63">
        <f t="shared" ref="N103" si="650">SUM(K103:M103)</f>
        <v>1.121</v>
      </c>
      <c r="O103" s="88">
        <f t="shared" ref="O103" si="651">$C$62*O102</f>
        <v>0.77</v>
      </c>
      <c r="P103" s="39">
        <f t="shared" ref="P103" si="652">$D$62*P102</f>
        <v>0.23399999999999999</v>
      </c>
      <c r="Q103" s="39">
        <f t="shared" ref="Q103" si="653">$E$62*Q102</f>
        <v>0.11699999999999999</v>
      </c>
      <c r="R103" s="63">
        <f t="shared" ref="R103" si="654">SUM(O103:Q103)</f>
        <v>1.121</v>
      </c>
      <c r="V103" s="44"/>
      <c r="W103" s="49"/>
      <c r="X103" s="33"/>
      <c r="Y103" s="76"/>
    </row>
    <row r="104" spans="1:25" s="41" customFormat="1" ht="15.75" thickTop="1" x14ac:dyDescent="0.25">
      <c r="A104" s="82" t="s">
        <v>14</v>
      </c>
      <c r="B104" s="61" t="s">
        <v>61</v>
      </c>
      <c r="C104" s="51">
        <v>1.19</v>
      </c>
      <c r="D104" s="68">
        <v>1.24</v>
      </c>
      <c r="E104" s="68">
        <v>1.1499999999999999</v>
      </c>
      <c r="F104" s="32"/>
      <c r="G104" s="51">
        <v>1.19</v>
      </c>
      <c r="H104" s="68">
        <v>1.24</v>
      </c>
      <c r="I104" s="68">
        <v>1.1499999999999999</v>
      </c>
      <c r="J104" s="32"/>
      <c r="K104" s="51">
        <v>1.2</v>
      </c>
      <c r="L104" s="68">
        <v>1.25</v>
      </c>
      <c r="M104" s="68">
        <v>1.1499999999999999</v>
      </c>
      <c r="N104" s="32"/>
      <c r="O104" s="51">
        <v>1.2</v>
      </c>
      <c r="P104" s="68">
        <v>1.25</v>
      </c>
      <c r="Q104" s="68">
        <v>1.1499999999999999</v>
      </c>
      <c r="R104" s="32"/>
      <c r="V104" s="84"/>
      <c r="W104" s="87"/>
      <c r="X104" s="35"/>
      <c r="Y104" s="92"/>
    </row>
    <row r="105" spans="1:25" ht="15.75" thickBot="1" x14ac:dyDescent="0.3">
      <c r="B105" s="75" t="s">
        <v>62</v>
      </c>
      <c r="C105" s="88">
        <f t="shared" ref="C105" si="655">$C$62*C104</f>
        <v>0.83299999999999996</v>
      </c>
      <c r="D105" s="39">
        <f t="shared" ref="D105" si="656">$D$62*D104</f>
        <v>0.248</v>
      </c>
      <c r="E105" s="39">
        <f t="shared" ref="E105" si="657">$E$62*E104</f>
        <v>0.11499999999999999</v>
      </c>
      <c r="F105" s="63">
        <f t="shared" ref="F105" si="658">SUM(C105:E105)</f>
        <v>1.196</v>
      </c>
      <c r="G105" s="88">
        <f t="shared" ref="G105" si="659">$C$62*G104</f>
        <v>0.83299999999999996</v>
      </c>
      <c r="H105" s="39">
        <f t="shared" ref="H105" si="660">$D$62*H104</f>
        <v>0.248</v>
      </c>
      <c r="I105" s="39">
        <f t="shared" ref="I105" si="661">$E$62*I104</f>
        <v>0.11499999999999999</v>
      </c>
      <c r="J105" s="63">
        <f t="shared" ref="J105" si="662">SUM(G105:I105)</f>
        <v>1.196</v>
      </c>
      <c r="K105" s="88">
        <f t="shared" ref="K105" si="663">$C$62*K104</f>
        <v>0.84</v>
      </c>
      <c r="L105" s="39">
        <f t="shared" ref="L105" si="664">$D$62*L104</f>
        <v>0.25</v>
      </c>
      <c r="M105" s="39">
        <f t="shared" ref="M105" si="665">$E$62*M104</f>
        <v>0.11499999999999999</v>
      </c>
      <c r="N105" s="63">
        <f t="shared" ref="N105" si="666">SUM(K105:M105)</f>
        <v>1.2049999999999998</v>
      </c>
      <c r="O105" s="88">
        <f t="shared" ref="O105" si="667">$C$62*O104</f>
        <v>0.84</v>
      </c>
      <c r="P105" s="39">
        <f t="shared" ref="P105" si="668">$D$62*P104</f>
        <v>0.25</v>
      </c>
      <c r="Q105" s="39">
        <f t="shared" ref="Q105" si="669">$E$62*Q104</f>
        <v>0.11499999999999999</v>
      </c>
      <c r="R105" s="63">
        <f t="shared" ref="R105" si="670">SUM(O105:Q105)</f>
        <v>1.2049999999999998</v>
      </c>
      <c r="V105" s="44"/>
      <c r="W105" s="49"/>
      <c r="X105" s="33"/>
      <c r="Y105" s="76"/>
    </row>
    <row r="106" spans="1:25" s="41" customFormat="1" ht="15.75" thickTop="1" x14ac:dyDescent="0.25">
      <c r="A106" s="83" t="s">
        <v>45</v>
      </c>
      <c r="B106" s="61" t="s">
        <v>61</v>
      </c>
      <c r="C106" s="51">
        <v>0.9</v>
      </c>
      <c r="D106" s="68">
        <v>0.95</v>
      </c>
      <c r="E106" s="68">
        <v>1.1499999999999999</v>
      </c>
      <c r="F106" s="32"/>
      <c r="G106" s="51">
        <v>0.9</v>
      </c>
      <c r="H106" s="68">
        <v>0.95</v>
      </c>
      <c r="I106" s="68">
        <v>1.1499999999999999</v>
      </c>
      <c r="J106" s="32"/>
      <c r="K106" s="51">
        <v>0.9</v>
      </c>
      <c r="L106" s="68">
        <v>0.95</v>
      </c>
      <c r="M106" s="68">
        <v>1.1499999999999999</v>
      </c>
      <c r="N106" s="32"/>
      <c r="O106" s="51">
        <v>0.9</v>
      </c>
      <c r="P106" s="68">
        <v>0.95</v>
      </c>
      <c r="Q106" s="68">
        <v>1.1499999999999999</v>
      </c>
      <c r="R106" s="32"/>
      <c r="V106" s="84"/>
      <c r="W106" s="87"/>
      <c r="X106" s="35"/>
      <c r="Y106" s="92"/>
    </row>
    <row r="107" spans="1:25" ht="15.75" thickBot="1" x14ac:dyDescent="0.3">
      <c r="A107" s="82"/>
      <c r="B107" s="75" t="s">
        <v>62</v>
      </c>
      <c r="C107" s="88">
        <f t="shared" ref="C107" si="671">$C$62*C106</f>
        <v>0.63</v>
      </c>
      <c r="D107" s="39">
        <f t="shared" ref="D107" si="672">$D$62*D106</f>
        <v>0.19</v>
      </c>
      <c r="E107" s="39">
        <f t="shared" ref="E107" si="673">$E$62*E106</f>
        <v>0.11499999999999999</v>
      </c>
      <c r="F107" s="63">
        <f t="shared" ref="F107" si="674">SUM(C107:E107)</f>
        <v>0.93500000000000005</v>
      </c>
      <c r="G107" s="88">
        <f t="shared" ref="G107" si="675">$C$62*G106</f>
        <v>0.63</v>
      </c>
      <c r="H107" s="39">
        <f t="shared" ref="H107" si="676">$D$62*H106</f>
        <v>0.19</v>
      </c>
      <c r="I107" s="39">
        <f t="shared" ref="I107" si="677">$E$62*I106</f>
        <v>0.11499999999999999</v>
      </c>
      <c r="J107" s="63">
        <f t="shared" ref="J107" si="678">SUM(G107:I107)</f>
        <v>0.93500000000000005</v>
      </c>
      <c r="K107" s="88">
        <f t="shared" ref="K107" si="679">$C$62*K106</f>
        <v>0.63</v>
      </c>
      <c r="L107" s="39">
        <f t="shared" ref="L107" si="680">$D$62*L106</f>
        <v>0.19</v>
      </c>
      <c r="M107" s="39">
        <f t="shared" ref="M107" si="681">$E$62*M106</f>
        <v>0.11499999999999999</v>
      </c>
      <c r="N107" s="63">
        <f t="shared" ref="N107" si="682">SUM(K107:M107)</f>
        <v>0.93500000000000005</v>
      </c>
      <c r="O107" s="88">
        <f t="shared" ref="O107" si="683">$C$62*O106</f>
        <v>0.63</v>
      </c>
      <c r="P107" s="39">
        <f t="shared" ref="P107" si="684">$D$62*P106</f>
        <v>0.19</v>
      </c>
      <c r="Q107" s="39">
        <f t="shared" ref="Q107" si="685">$E$62*Q106</f>
        <v>0.11499999999999999</v>
      </c>
      <c r="R107" s="63">
        <f t="shared" ref="R107" si="686">SUM(O107:Q107)</f>
        <v>0.93500000000000005</v>
      </c>
      <c r="V107" s="44"/>
      <c r="W107" s="49"/>
      <c r="X107" s="33"/>
      <c r="Y107" s="76"/>
    </row>
    <row r="108" spans="1:25" ht="15.75" thickTop="1" x14ac:dyDescent="0.25"/>
  </sheetData>
  <mergeCells count="15">
    <mergeCell ref="C60:F60"/>
    <mergeCell ref="G60:J60"/>
    <mergeCell ref="K60:N60"/>
    <mergeCell ref="O60:R60"/>
    <mergeCell ref="A1:Y1"/>
    <mergeCell ref="C6:F6"/>
    <mergeCell ref="G6:J6"/>
    <mergeCell ref="K6:N6"/>
    <mergeCell ref="O6:R6"/>
    <mergeCell ref="U8:U9"/>
    <mergeCell ref="V10:V31"/>
    <mergeCell ref="W10:W31"/>
    <mergeCell ref="U34:U35"/>
    <mergeCell ref="V36:V57"/>
    <mergeCell ref="W36:W57"/>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19" workbookViewId="0">
      <selection activeCell="A6" sqref="A6"/>
    </sheetView>
  </sheetViews>
  <sheetFormatPr defaultColWidth="9.140625" defaultRowHeight="15" x14ac:dyDescent="0.2"/>
  <cols>
    <col min="1" max="1" width="33" style="12" customWidth="1"/>
    <col min="2" max="6" width="8.140625" style="12" bestFit="1" customWidth="1"/>
    <col min="7" max="7" width="8.85546875" style="12" customWidth="1"/>
    <col min="8" max="8" width="7.5703125" style="12" customWidth="1"/>
    <col min="9" max="9" width="8.28515625" style="12" customWidth="1"/>
    <col min="10" max="15" width="8.140625" style="12" bestFit="1" customWidth="1"/>
    <col min="16" max="16384" width="9.140625" style="12"/>
  </cols>
  <sheetData>
    <row r="1" spans="1:16" ht="15.75" x14ac:dyDescent="0.25">
      <c r="A1" s="10" t="s">
        <v>12</v>
      </c>
      <c r="B1" s="11"/>
      <c r="C1" s="10"/>
      <c r="D1" s="10"/>
      <c r="E1" s="10"/>
      <c r="F1" s="10"/>
      <c r="G1" s="10"/>
      <c r="H1" s="10"/>
    </row>
    <row r="2" spans="1:16" ht="6" customHeight="1" x14ac:dyDescent="0.25">
      <c r="A2" s="10"/>
      <c r="B2" s="11"/>
      <c r="C2" s="10"/>
      <c r="D2" s="10"/>
      <c r="E2" s="10"/>
      <c r="F2" s="10"/>
      <c r="G2" s="10"/>
      <c r="H2" s="10"/>
    </row>
    <row r="3" spans="1:16" ht="15.75" x14ac:dyDescent="0.25">
      <c r="A3" s="117" t="s">
        <v>64</v>
      </c>
      <c r="B3" s="117"/>
      <c r="C3" s="117"/>
      <c r="D3" s="117"/>
      <c r="E3" s="117"/>
      <c r="F3" s="117"/>
      <c r="G3" s="117"/>
      <c r="H3" s="117"/>
    </row>
    <row r="4" spans="1:16" x14ac:dyDescent="0.2">
      <c r="A4" s="11"/>
      <c r="B4" s="11"/>
      <c r="C4" s="11"/>
      <c r="D4" s="11"/>
      <c r="E4" s="11"/>
      <c r="F4" s="11"/>
      <c r="G4" s="13"/>
      <c r="H4" s="13"/>
    </row>
    <row r="5" spans="1:16" ht="15.75" x14ac:dyDescent="0.25">
      <c r="G5" s="21" t="s">
        <v>22</v>
      </c>
      <c r="H5" s="14"/>
      <c r="I5" s="21"/>
      <c r="J5" s="14"/>
      <c r="O5" s="118" t="s">
        <v>16</v>
      </c>
      <c r="P5" s="118"/>
    </row>
    <row r="6" spans="1:16" s="17" customFormat="1" ht="135" customHeight="1" x14ac:dyDescent="0.2">
      <c r="A6" s="15"/>
      <c r="B6" s="16" t="s">
        <v>1</v>
      </c>
      <c r="C6" s="16" t="s">
        <v>2</v>
      </c>
      <c r="D6" s="16" t="s">
        <v>3</v>
      </c>
      <c r="E6" s="16" t="s">
        <v>4</v>
      </c>
      <c r="F6" s="16" t="s">
        <v>5</v>
      </c>
      <c r="G6" s="23" t="s">
        <v>17</v>
      </c>
      <c r="I6" s="12"/>
      <c r="J6" s="16" t="str">
        <f>B6</f>
        <v>Evaluator 1</v>
      </c>
      <c r="K6" s="16" t="str">
        <f>C6</f>
        <v>Evaluator 2</v>
      </c>
      <c r="L6" s="16" t="str">
        <f>D6</f>
        <v>Evaluator 3</v>
      </c>
      <c r="M6" s="16" t="str">
        <f>E6</f>
        <v>Evaluator 4</v>
      </c>
      <c r="N6" s="16" t="str">
        <f>F6</f>
        <v>Evaluator 5</v>
      </c>
      <c r="O6" s="23" t="s">
        <v>24</v>
      </c>
      <c r="P6" s="20" t="s">
        <v>15</v>
      </c>
    </row>
    <row r="7" spans="1:16" ht="16.5" customHeight="1" x14ac:dyDescent="0.2">
      <c r="A7" s="101" t="str">
        <f>'Evaluator 1'!A4:C4</f>
        <v>A Status</v>
      </c>
      <c r="B7" s="26">
        <f>'Evaluator 1'!J4</f>
        <v>84.569782886531868</v>
      </c>
      <c r="C7" s="26">
        <f>'Evaluator 2'!J4</f>
        <v>59.269782886531864</v>
      </c>
      <c r="D7" s="26">
        <f>'Evaluator 3'!J4</f>
        <v>81.769782886531857</v>
      </c>
      <c r="E7" s="26">
        <f>'Evaluator 4'!J4</f>
        <v>86.569782886531868</v>
      </c>
      <c r="F7" s="26">
        <f>'Evaluator 5'!J4</f>
        <v>68.769782886531857</v>
      </c>
      <c r="G7" s="24">
        <f>AVERAGE(B7:F7)</f>
        <v>76.189782886531859</v>
      </c>
      <c r="H7" s="22"/>
      <c r="I7" s="22"/>
      <c r="J7" s="18">
        <f>RANK(B7,$B$7:$B$28,0)</f>
        <v>1</v>
      </c>
      <c r="K7" s="18">
        <f>RANK(C7,$C$7:$C$28,0)</f>
        <v>16</v>
      </c>
      <c r="L7" s="18">
        <f>RANK(D7,$D$7:$D$28,0)</f>
        <v>13</v>
      </c>
      <c r="M7" s="18">
        <f>RANK(E7,$E$7:$E$28,0)</f>
        <v>2</v>
      </c>
      <c r="N7" s="18">
        <f>RANK(F7,$F$7:$F$28,0)</f>
        <v>9</v>
      </c>
      <c r="O7" s="25">
        <f>AVERAGE(J7:N7)</f>
        <v>8.1999999999999993</v>
      </c>
      <c r="P7" s="102">
        <f>RANK(O7,$O$7:$O$28,1)</f>
        <v>6</v>
      </c>
    </row>
    <row r="8" spans="1:16" ht="16.5" customHeight="1" x14ac:dyDescent="0.2">
      <c r="A8" s="103" t="str">
        <f>'Evaluator 1'!A5:C5</f>
        <v>Brown &amp; Root</v>
      </c>
      <c r="B8" s="26">
        <f>'Evaluator 1'!J5</f>
        <v>64.452770855264575</v>
      </c>
      <c r="C8" s="26">
        <f>'Evaluator 2'!J5</f>
        <v>87.052770855264569</v>
      </c>
      <c r="D8" s="26">
        <f>'Evaluator 3'!J5</f>
        <v>90.452770855264575</v>
      </c>
      <c r="E8" s="26">
        <f>'Evaluator 4'!J5</f>
        <v>89.452770855264575</v>
      </c>
      <c r="F8" s="26">
        <f>'Evaluator 5'!J5</f>
        <v>94.052770855264569</v>
      </c>
      <c r="G8" s="24">
        <f t="shared" ref="G8:G28" si="0">AVERAGE(B8:F8)</f>
        <v>85.092770855264575</v>
      </c>
      <c r="H8" s="22"/>
      <c r="I8" s="22"/>
      <c r="J8" s="18">
        <f t="shared" ref="J8:J28" si="1">RANK(B8,$B$7:$B$28,0)</f>
        <v>12</v>
      </c>
      <c r="K8" s="18">
        <f t="shared" ref="K8:K28" si="2">RANK(C8,$C$7:$C$28,0)</f>
        <v>1</v>
      </c>
      <c r="L8" s="18">
        <f t="shared" ref="L8:L28" si="3">RANK(D8,$D$7:$D$28,0)</f>
        <v>3</v>
      </c>
      <c r="M8" s="18">
        <f t="shared" ref="M8:M28" si="4">RANK(E8,$E$7:$E$28,0)</f>
        <v>1</v>
      </c>
      <c r="N8" s="18">
        <f t="shared" ref="N8:N28" si="5">RANK(F8,$F$7:$F$28,0)</f>
        <v>1</v>
      </c>
      <c r="O8" s="25">
        <f t="shared" ref="O8:O28" si="6">AVERAGE(J8:N8)</f>
        <v>3.6</v>
      </c>
      <c r="P8" s="104">
        <f t="shared" ref="P8:P28" si="7">RANK(O8,$O$7:$O$28,1)</f>
        <v>1</v>
      </c>
    </row>
    <row r="9" spans="1:16" ht="16.5" customHeight="1" x14ac:dyDescent="0.2">
      <c r="A9" s="19" t="str">
        <f>'Evaluator 1'!A6:C6</f>
        <v>DAVACO</v>
      </c>
      <c r="B9" s="26">
        <f>'Evaluator 1'!J6</f>
        <v>54.797899894994742</v>
      </c>
      <c r="C9" s="26">
        <f>'Evaluator 2'!J6</f>
        <v>55.79789989499475</v>
      </c>
      <c r="D9" s="26">
        <f>'Evaluator 3'!J6</f>
        <v>51.59789989499474</v>
      </c>
      <c r="E9" s="26">
        <f>'Evaluator 4'!J6</f>
        <v>55.797899894994742</v>
      </c>
      <c r="F9" s="26">
        <f>'Evaluator 5'!J6</f>
        <v>55.797899894994742</v>
      </c>
      <c r="G9" s="24">
        <f t="shared" si="0"/>
        <v>54.757899894994736</v>
      </c>
      <c r="H9" s="22"/>
      <c r="I9" s="22"/>
      <c r="J9" s="18">
        <f t="shared" si="1"/>
        <v>20</v>
      </c>
      <c r="K9" s="18">
        <f t="shared" si="2"/>
        <v>19</v>
      </c>
      <c r="L9" s="18">
        <f t="shared" si="3"/>
        <v>21</v>
      </c>
      <c r="M9" s="18">
        <f t="shared" si="4"/>
        <v>22</v>
      </c>
      <c r="N9" s="18">
        <f t="shared" si="5"/>
        <v>19</v>
      </c>
      <c r="O9" s="25">
        <f t="shared" si="6"/>
        <v>20.2</v>
      </c>
      <c r="P9" s="27">
        <f t="shared" si="7"/>
        <v>21</v>
      </c>
    </row>
    <row r="10" spans="1:16" x14ac:dyDescent="0.2">
      <c r="A10" s="19" t="str">
        <f>'Evaluator 1'!A7:C7</f>
        <v>Dunhill</v>
      </c>
      <c r="B10" s="26">
        <f>'Evaluator 1'!J7</f>
        <v>53.70516859834693</v>
      </c>
      <c r="C10" s="26">
        <f>'Evaluator 2'!J7</f>
        <v>61.70516859834693</v>
      </c>
      <c r="D10" s="26">
        <f>'Evaluator 3'!J7</f>
        <v>60.105168598346928</v>
      </c>
      <c r="E10" s="26">
        <f>'Evaluator 4'!J7</f>
        <v>64.70516859834693</v>
      </c>
      <c r="F10" s="26">
        <f>'Evaluator 5'!J7</f>
        <v>63.905168598346918</v>
      </c>
      <c r="G10" s="24">
        <f t="shared" si="0"/>
        <v>60.82516859834692</v>
      </c>
      <c r="H10" s="22"/>
      <c r="I10" s="22"/>
      <c r="J10" s="18">
        <f t="shared" si="1"/>
        <v>21</v>
      </c>
      <c r="K10" s="18">
        <f t="shared" si="2"/>
        <v>12</v>
      </c>
      <c r="L10" s="18">
        <f t="shared" si="3"/>
        <v>20</v>
      </c>
      <c r="M10" s="18">
        <f t="shared" si="4"/>
        <v>15</v>
      </c>
      <c r="N10" s="18">
        <f t="shared" si="5"/>
        <v>12</v>
      </c>
      <c r="O10" s="25">
        <f t="shared" si="6"/>
        <v>16</v>
      </c>
      <c r="P10" s="27">
        <f t="shared" si="7"/>
        <v>17</v>
      </c>
    </row>
    <row r="11" spans="1:16" x14ac:dyDescent="0.2">
      <c r="A11" s="19" t="str">
        <f>'Evaluator 1'!A8:C8</f>
        <v>ERC</v>
      </c>
      <c r="B11" s="26">
        <f>'Evaluator 1'!J8</f>
        <v>64.097326203208553</v>
      </c>
      <c r="C11" s="26">
        <f>'Evaluator 2'!J8</f>
        <v>59.697326203208561</v>
      </c>
      <c r="D11" s="26">
        <f>'Evaluator 3'!J8</f>
        <v>73.497326203208559</v>
      </c>
      <c r="E11" s="26">
        <f>'Evaluator 4'!J8</f>
        <v>69.097326203208553</v>
      </c>
      <c r="F11" s="26">
        <f>'Evaluator 5'!J8</f>
        <v>68.097326203208553</v>
      </c>
      <c r="G11" s="24">
        <f t="shared" si="0"/>
        <v>66.897326203208564</v>
      </c>
      <c r="H11" s="22"/>
      <c r="I11" s="22"/>
      <c r="J11" s="18">
        <f t="shared" si="1"/>
        <v>13</v>
      </c>
      <c r="K11" s="18">
        <f t="shared" si="2"/>
        <v>14</v>
      </c>
      <c r="L11" s="18">
        <f t="shared" si="3"/>
        <v>17</v>
      </c>
      <c r="M11" s="18">
        <f t="shared" si="4"/>
        <v>11</v>
      </c>
      <c r="N11" s="18">
        <f t="shared" si="5"/>
        <v>10</v>
      </c>
      <c r="O11" s="25">
        <f t="shared" si="6"/>
        <v>13</v>
      </c>
      <c r="P11" s="27">
        <f t="shared" si="7"/>
        <v>13</v>
      </c>
    </row>
    <row r="12" spans="1:16" x14ac:dyDescent="0.2">
      <c r="A12" s="19" t="str">
        <f>'Evaluator 1'!A9:C9</f>
        <v>Facilities Sources</v>
      </c>
      <c r="B12" s="26">
        <f>'Evaluator 1'!J9</f>
        <v>62.27734071659971</v>
      </c>
      <c r="C12" s="26">
        <f>'Evaluator 2'!J9</f>
        <v>68.877340716599718</v>
      </c>
      <c r="D12" s="26">
        <f>'Evaluator 3'!J9</f>
        <v>87.477340716599699</v>
      </c>
      <c r="E12" s="26">
        <f>'Evaluator 4'!J9</f>
        <v>85.27734071659971</v>
      </c>
      <c r="F12" s="26">
        <f>'Evaluator 5'!J9</f>
        <v>62.27734071659971</v>
      </c>
      <c r="G12" s="24">
        <f t="shared" si="0"/>
        <v>73.237340716599718</v>
      </c>
      <c r="H12" s="22"/>
      <c r="I12" s="22"/>
      <c r="J12" s="18">
        <f t="shared" si="1"/>
        <v>15</v>
      </c>
      <c r="K12" s="18">
        <f t="shared" si="2"/>
        <v>9</v>
      </c>
      <c r="L12" s="18">
        <f t="shared" si="3"/>
        <v>8</v>
      </c>
      <c r="M12" s="18">
        <f t="shared" si="4"/>
        <v>3</v>
      </c>
      <c r="N12" s="18">
        <f t="shared" si="5"/>
        <v>13</v>
      </c>
      <c r="O12" s="25">
        <f t="shared" si="6"/>
        <v>9.6</v>
      </c>
      <c r="P12" s="27">
        <f t="shared" si="7"/>
        <v>12</v>
      </c>
    </row>
    <row r="13" spans="1:16" x14ac:dyDescent="0.2">
      <c r="A13" s="19" t="str">
        <f>'Evaluator 1'!A10:C10</f>
        <v>FMG</v>
      </c>
      <c r="B13" s="26">
        <f>'Evaluator 1'!J10</f>
        <v>66.148891235480463</v>
      </c>
      <c r="C13" s="26">
        <f>'Evaluator 2'!J10</f>
        <v>60.928891235480464</v>
      </c>
      <c r="D13" s="26">
        <f>'Evaluator 3'!J10</f>
        <v>79.94889123548046</v>
      </c>
      <c r="E13" s="26">
        <f>'Evaluator 4'!J10</f>
        <v>67.148891235480463</v>
      </c>
      <c r="F13" s="26">
        <f>'Evaluator 5'!J10</f>
        <v>61.148891235480463</v>
      </c>
      <c r="G13" s="24">
        <f t="shared" si="0"/>
        <v>67.064891235480459</v>
      </c>
      <c r="H13" s="22"/>
      <c r="I13" s="22"/>
      <c r="J13" s="18">
        <f t="shared" si="1"/>
        <v>10</v>
      </c>
      <c r="K13" s="18">
        <f t="shared" si="2"/>
        <v>13</v>
      </c>
      <c r="L13" s="18">
        <f t="shared" si="3"/>
        <v>14</v>
      </c>
      <c r="M13" s="18">
        <f t="shared" si="4"/>
        <v>12</v>
      </c>
      <c r="N13" s="18">
        <f t="shared" si="5"/>
        <v>16</v>
      </c>
      <c r="O13" s="25">
        <f t="shared" si="6"/>
        <v>13</v>
      </c>
      <c r="P13" s="27">
        <f t="shared" si="7"/>
        <v>13</v>
      </c>
    </row>
    <row r="14" spans="1:16" x14ac:dyDescent="0.2">
      <c r="A14" s="19" t="str">
        <f>'Evaluator 1'!A11:C11</f>
        <v>Gutier</v>
      </c>
      <c r="B14" s="26">
        <f>'Evaluator 1'!J11</f>
        <v>59.496655518394654</v>
      </c>
      <c r="C14" s="26">
        <f>'Evaluator 2'!J11</f>
        <v>59.296655518394658</v>
      </c>
      <c r="D14" s="26">
        <f>'Evaluator 3'!J11</f>
        <v>82.296655518394658</v>
      </c>
      <c r="E14" s="26">
        <f>'Evaluator 4'!J11</f>
        <v>61.496655518394654</v>
      </c>
      <c r="F14" s="26">
        <f>'Evaluator 5'!J11</f>
        <v>55.496655518394654</v>
      </c>
      <c r="G14" s="24">
        <f t="shared" si="0"/>
        <v>63.616655518394658</v>
      </c>
      <c r="H14" s="22"/>
      <c r="I14" s="22"/>
      <c r="J14" s="18">
        <f t="shared" si="1"/>
        <v>16</v>
      </c>
      <c r="K14" s="18">
        <f t="shared" si="2"/>
        <v>15</v>
      </c>
      <c r="L14" s="18">
        <f t="shared" si="3"/>
        <v>12</v>
      </c>
      <c r="M14" s="18">
        <f t="shared" si="4"/>
        <v>17</v>
      </c>
      <c r="N14" s="18">
        <f t="shared" si="5"/>
        <v>20</v>
      </c>
      <c r="O14" s="25">
        <f t="shared" si="6"/>
        <v>16</v>
      </c>
      <c r="P14" s="27">
        <f t="shared" si="7"/>
        <v>17</v>
      </c>
    </row>
    <row r="15" spans="1:16" x14ac:dyDescent="0.2">
      <c r="A15" s="19" t="str">
        <f>'Evaluator 1'!A12:C12</f>
        <v>Horizon</v>
      </c>
      <c r="B15" s="26">
        <f>'Evaluator 1'!J12</f>
        <v>73.582089552238813</v>
      </c>
      <c r="C15" s="26">
        <f>'Evaluator 2'!J12</f>
        <v>58.142089552238808</v>
      </c>
      <c r="D15" s="26">
        <f>'Evaluator 3'!J12</f>
        <v>90.582089552238813</v>
      </c>
      <c r="E15" s="26">
        <f>'Evaluator 4'!J12</f>
        <v>71.582089552238813</v>
      </c>
      <c r="F15" s="26">
        <f>'Evaluator 5'!J12</f>
        <v>61.582089552238813</v>
      </c>
      <c r="G15" s="24">
        <f t="shared" si="0"/>
        <v>71.094089552238813</v>
      </c>
      <c r="H15" s="22"/>
      <c r="I15" s="22"/>
      <c r="J15" s="18">
        <f t="shared" si="1"/>
        <v>5</v>
      </c>
      <c r="K15" s="18">
        <f t="shared" si="2"/>
        <v>17</v>
      </c>
      <c r="L15" s="18">
        <f t="shared" si="3"/>
        <v>2</v>
      </c>
      <c r="M15" s="18">
        <f t="shared" si="4"/>
        <v>9</v>
      </c>
      <c r="N15" s="18">
        <f t="shared" si="5"/>
        <v>14</v>
      </c>
      <c r="O15" s="25">
        <f t="shared" si="6"/>
        <v>9.4</v>
      </c>
      <c r="P15" s="27">
        <f t="shared" si="7"/>
        <v>11</v>
      </c>
    </row>
    <row r="16" spans="1:16" x14ac:dyDescent="0.2">
      <c r="A16" s="19" t="str">
        <f>'Evaluator 1'!A13:C13</f>
        <v>JLA</v>
      </c>
      <c r="B16" s="26">
        <f>'Evaluator 1'!J13</f>
        <v>62.521997874601496</v>
      </c>
      <c r="C16" s="26">
        <f>'Evaluator 2'!J13</f>
        <v>57.681997874601485</v>
      </c>
      <c r="D16" s="26">
        <f>'Evaluator 3'!J13</f>
        <v>77.12199787460149</v>
      </c>
      <c r="E16" s="26">
        <f>'Evaluator 4'!J13</f>
        <v>64.521997874601496</v>
      </c>
      <c r="F16" s="26">
        <f>'Evaluator 5'!J13</f>
        <v>58.521997874601496</v>
      </c>
      <c r="G16" s="24">
        <f t="shared" si="0"/>
        <v>64.073997874601488</v>
      </c>
      <c r="H16" s="22"/>
      <c r="I16" s="22"/>
      <c r="J16" s="18">
        <f t="shared" si="1"/>
        <v>14</v>
      </c>
      <c r="K16" s="18">
        <f t="shared" si="2"/>
        <v>18</v>
      </c>
      <c r="L16" s="18">
        <f t="shared" si="3"/>
        <v>15</v>
      </c>
      <c r="M16" s="18">
        <f t="shared" si="4"/>
        <v>16</v>
      </c>
      <c r="N16" s="18">
        <f t="shared" si="5"/>
        <v>18</v>
      </c>
      <c r="O16" s="25">
        <f t="shared" si="6"/>
        <v>16.2</v>
      </c>
      <c r="P16" s="27">
        <f t="shared" si="7"/>
        <v>19</v>
      </c>
    </row>
    <row r="17" spans="1:16" x14ac:dyDescent="0.2">
      <c r="A17" s="19" t="str">
        <f>'Evaluator 1'!A14:C14</f>
        <v>JR Thomas Group</v>
      </c>
      <c r="B17" s="26">
        <f>'Evaluator 1'!J14</f>
        <v>73.376402321083177</v>
      </c>
      <c r="C17" s="26">
        <f>'Evaluator 2'!J14</f>
        <v>47.976402321083171</v>
      </c>
      <c r="D17" s="26">
        <f>'Evaluator 3'!J14</f>
        <v>74.17640232108316</v>
      </c>
      <c r="E17" s="26">
        <f>'Evaluator 4'!J14</f>
        <v>61.376402321083177</v>
      </c>
      <c r="F17" s="26">
        <f>'Evaluator 5'!J14</f>
        <v>61.376402321083177</v>
      </c>
      <c r="G17" s="24">
        <f t="shared" si="0"/>
        <v>63.656402321083171</v>
      </c>
      <c r="H17" s="22"/>
      <c r="I17" s="22"/>
      <c r="J17" s="18">
        <f t="shared" si="1"/>
        <v>6</v>
      </c>
      <c r="K17" s="18">
        <f t="shared" si="2"/>
        <v>22</v>
      </c>
      <c r="L17" s="18">
        <f t="shared" si="3"/>
        <v>16</v>
      </c>
      <c r="M17" s="18">
        <f t="shared" si="4"/>
        <v>18</v>
      </c>
      <c r="N17" s="18">
        <f t="shared" si="5"/>
        <v>15</v>
      </c>
      <c r="O17" s="25">
        <f t="shared" si="6"/>
        <v>15.4</v>
      </c>
      <c r="P17" s="27">
        <f t="shared" si="7"/>
        <v>15</v>
      </c>
    </row>
    <row r="18" spans="1:16" x14ac:dyDescent="0.2">
      <c r="A18" s="19" t="str">
        <f>'Evaluator 1'!A15:C15</f>
        <v>LMC Corp</v>
      </c>
      <c r="B18" s="26">
        <f>'Evaluator 1'!J15</f>
        <v>66.524554747817533</v>
      </c>
      <c r="C18" s="26">
        <f>'Evaluator 2'!J15</f>
        <v>55.424554747817538</v>
      </c>
      <c r="D18" s="26">
        <f>'Evaluator 3'!J15</f>
        <v>69.524554747817533</v>
      </c>
      <c r="E18" s="26">
        <f>'Evaluator 4'!J15</f>
        <v>57.524554747817533</v>
      </c>
      <c r="F18" s="26">
        <f>'Evaluator 5'!J15</f>
        <v>54.924554747817538</v>
      </c>
      <c r="G18" s="24">
        <f t="shared" si="0"/>
        <v>60.784554747817538</v>
      </c>
      <c r="H18" s="22"/>
      <c r="I18" s="22"/>
      <c r="J18" s="18">
        <f t="shared" si="1"/>
        <v>9</v>
      </c>
      <c r="K18" s="18">
        <f t="shared" si="2"/>
        <v>20</v>
      </c>
      <c r="L18" s="18">
        <f t="shared" si="3"/>
        <v>18</v>
      </c>
      <c r="M18" s="18">
        <f t="shared" si="4"/>
        <v>20</v>
      </c>
      <c r="N18" s="18">
        <f t="shared" si="5"/>
        <v>21</v>
      </c>
      <c r="O18" s="25">
        <f t="shared" si="6"/>
        <v>17.600000000000001</v>
      </c>
      <c r="P18" s="27">
        <f t="shared" si="7"/>
        <v>20</v>
      </c>
    </row>
    <row r="19" spans="1:16" x14ac:dyDescent="0.2">
      <c r="A19" s="101" t="str">
        <f>'Evaluator 1'!A16:C16</f>
        <v>METCO</v>
      </c>
      <c r="B19" s="26">
        <f>'Evaluator 1'!J16</f>
        <v>64.731794473421374</v>
      </c>
      <c r="C19" s="26">
        <f>'Evaluator 2'!J16</f>
        <v>71.331794473421382</v>
      </c>
      <c r="D19" s="26">
        <f>'Evaluator 3'!J16</f>
        <v>89.131794473421365</v>
      </c>
      <c r="E19" s="26">
        <f>'Evaluator 4'!J16</f>
        <v>65.731794473421374</v>
      </c>
      <c r="F19" s="26">
        <f>'Evaluator 5'!J16</f>
        <v>71.531794473421371</v>
      </c>
      <c r="G19" s="24">
        <f t="shared" si="0"/>
        <v>72.491794473421379</v>
      </c>
      <c r="H19" s="22"/>
      <c r="I19" s="22"/>
      <c r="J19" s="18">
        <f t="shared" si="1"/>
        <v>11</v>
      </c>
      <c r="K19" s="18">
        <f t="shared" si="2"/>
        <v>7</v>
      </c>
      <c r="L19" s="18">
        <f t="shared" si="3"/>
        <v>5</v>
      </c>
      <c r="M19" s="18">
        <f t="shared" si="4"/>
        <v>13</v>
      </c>
      <c r="N19" s="18">
        <f t="shared" si="5"/>
        <v>8</v>
      </c>
      <c r="O19" s="25">
        <f t="shared" si="6"/>
        <v>8.8000000000000007</v>
      </c>
      <c r="P19" s="102">
        <f t="shared" si="7"/>
        <v>9</v>
      </c>
    </row>
    <row r="20" spans="1:16" x14ac:dyDescent="0.2">
      <c r="A20" s="103" t="str">
        <f>'Evaluator 1'!A17:C17</f>
        <v>Nash</v>
      </c>
      <c r="B20" s="26">
        <f>'Evaluator 1'!J17</f>
        <v>69</v>
      </c>
      <c r="C20" s="26">
        <f>'Evaluator 2'!J17</f>
        <v>74.400000000000006</v>
      </c>
      <c r="D20" s="26">
        <f>'Evaluator 3'!J17</f>
        <v>94.399999999999991</v>
      </c>
      <c r="E20" s="26">
        <f>'Evaluator 4'!J17</f>
        <v>70</v>
      </c>
      <c r="F20" s="26">
        <f>'Evaluator 5'!J17</f>
        <v>75.2</v>
      </c>
      <c r="G20" s="24">
        <f t="shared" si="0"/>
        <v>76.599999999999994</v>
      </c>
      <c r="H20" s="22"/>
      <c r="I20" s="22"/>
      <c r="J20" s="18">
        <f t="shared" si="1"/>
        <v>7</v>
      </c>
      <c r="K20" s="18">
        <f t="shared" si="2"/>
        <v>6</v>
      </c>
      <c r="L20" s="18">
        <f t="shared" si="3"/>
        <v>1</v>
      </c>
      <c r="M20" s="18">
        <f t="shared" si="4"/>
        <v>10</v>
      </c>
      <c r="N20" s="18">
        <f t="shared" si="5"/>
        <v>6</v>
      </c>
      <c r="O20" s="25">
        <f t="shared" si="6"/>
        <v>6</v>
      </c>
      <c r="P20" s="104">
        <f t="shared" si="7"/>
        <v>3</v>
      </c>
    </row>
    <row r="21" spans="1:16" x14ac:dyDescent="0.2">
      <c r="A21" s="101" t="str">
        <f>'Evaluator 1'!A18:C18</f>
        <v>Noble</v>
      </c>
      <c r="B21" s="26">
        <f>'Evaluator 1'!J18</f>
        <v>67.704855370556004</v>
      </c>
      <c r="C21" s="26">
        <f>'Evaluator 2'!J18</f>
        <v>82.704855370556004</v>
      </c>
      <c r="D21" s="26">
        <f>'Evaluator 3'!J18</f>
        <v>86.504855370556001</v>
      </c>
      <c r="E21" s="26">
        <f>'Evaluator 4'!J18</f>
        <v>60.704855370556004</v>
      </c>
      <c r="F21" s="26">
        <f>'Evaluator 5'!J18</f>
        <v>90.104855370555995</v>
      </c>
      <c r="G21" s="24">
        <f t="shared" si="0"/>
        <v>77.544855370556007</v>
      </c>
      <c r="H21" s="22"/>
      <c r="I21" s="22"/>
      <c r="J21" s="18">
        <f t="shared" si="1"/>
        <v>8</v>
      </c>
      <c r="K21" s="18">
        <f t="shared" si="2"/>
        <v>3</v>
      </c>
      <c r="L21" s="18">
        <f t="shared" si="3"/>
        <v>9</v>
      </c>
      <c r="M21" s="18">
        <f t="shared" si="4"/>
        <v>19</v>
      </c>
      <c r="N21" s="18">
        <f t="shared" si="5"/>
        <v>3</v>
      </c>
      <c r="O21" s="25">
        <f t="shared" si="6"/>
        <v>8.4</v>
      </c>
      <c r="P21" s="102">
        <f t="shared" si="7"/>
        <v>8</v>
      </c>
    </row>
    <row r="22" spans="1:16" x14ac:dyDescent="0.2">
      <c r="A22" s="101" t="str">
        <f>'Evaluator 1'!A19:C19</f>
        <v>Skanska</v>
      </c>
      <c r="B22" s="26">
        <f>'Evaluator 1'!J19</f>
        <v>57.235837139009909</v>
      </c>
      <c r="C22" s="26">
        <f>'Evaluator 2'!J19</f>
        <v>81.635837139009908</v>
      </c>
      <c r="D22" s="26">
        <f>'Evaluator 3'!J19</f>
        <v>84.835837139009911</v>
      </c>
      <c r="E22" s="26">
        <f>'Evaluator 4'!J19</f>
        <v>77.235837139009902</v>
      </c>
      <c r="F22" s="26">
        <f>'Evaluator 5'!J19</f>
        <v>87.635837139009908</v>
      </c>
      <c r="G22" s="24">
        <f t="shared" si="0"/>
        <v>77.715837139009906</v>
      </c>
      <c r="H22" s="22"/>
      <c r="I22" s="22"/>
      <c r="J22" s="18">
        <f t="shared" si="1"/>
        <v>17</v>
      </c>
      <c r="K22" s="18">
        <f t="shared" si="2"/>
        <v>4</v>
      </c>
      <c r="L22" s="18">
        <f t="shared" si="3"/>
        <v>10</v>
      </c>
      <c r="M22" s="18">
        <f t="shared" si="4"/>
        <v>6</v>
      </c>
      <c r="N22" s="18">
        <f t="shared" si="5"/>
        <v>4</v>
      </c>
      <c r="O22" s="25">
        <f t="shared" si="6"/>
        <v>8.1999999999999993</v>
      </c>
      <c r="P22" s="102">
        <f t="shared" si="7"/>
        <v>6</v>
      </c>
    </row>
    <row r="23" spans="1:16" x14ac:dyDescent="0.2">
      <c r="A23" s="19" t="str">
        <f>'Evaluator 1'!A20:C20</f>
        <v>Skyler</v>
      </c>
      <c r="B23" s="26">
        <f>'Evaluator 1'!J20</f>
        <v>49.746199821198488</v>
      </c>
      <c r="C23" s="26">
        <f>'Evaluator 2'!J20</f>
        <v>50.746199821198495</v>
      </c>
      <c r="D23" s="26">
        <f>'Evaluator 3'!J20</f>
        <v>48.546199821198492</v>
      </c>
      <c r="E23" s="26">
        <f>'Evaluator 4'!J20</f>
        <v>56.746199821198488</v>
      </c>
      <c r="F23" s="26">
        <f>'Evaluator 5'!J20</f>
        <v>54.546199821198485</v>
      </c>
      <c r="G23" s="24">
        <f t="shared" si="0"/>
        <v>52.066199821198481</v>
      </c>
      <c r="H23" s="22"/>
      <c r="I23" s="22"/>
      <c r="J23" s="18">
        <f t="shared" si="1"/>
        <v>22</v>
      </c>
      <c r="K23" s="18">
        <f t="shared" si="2"/>
        <v>21</v>
      </c>
      <c r="L23" s="18">
        <f t="shared" si="3"/>
        <v>22</v>
      </c>
      <c r="M23" s="18">
        <f t="shared" si="4"/>
        <v>21</v>
      </c>
      <c r="N23" s="18">
        <f t="shared" si="5"/>
        <v>22</v>
      </c>
      <c r="O23" s="25">
        <f t="shared" si="6"/>
        <v>21.6</v>
      </c>
      <c r="P23" s="27">
        <f t="shared" si="7"/>
        <v>22</v>
      </c>
    </row>
    <row r="24" spans="1:16" x14ac:dyDescent="0.2">
      <c r="A24" s="19" t="str">
        <f>'Evaluator 1'!A21:C21</f>
        <v>SLI Group</v>
      </c>
      <c r="B24" s="26">
        <f>'Evaluator 1'!J21</f>
        <v>56.935288911312739</v>
      </c>
      <c r="C24" s="26">
        <f>'Evaluator 2'!J21</f>
        <v>62.335288911312745</v>
      </c>
      <c r="D24" s="26">
        <f>'Evaluator 3'!J21</f>
        <v>68.935288911312739</v>
      </c>
      <c r="E24" s="26">
        <f>'Evaluator 4'!J21</f>
        <v>64.935288911312739</v>
      </c>
      <c r="F24" s="26">
        <f>'Evaluator 5'!J21</f>
        <v>60.335288911312738</v>
      </c>
      <c r="G24" s="24">
        <f t="shared" si="0"/>
        <v>62.695288911312744</v>
      </c>
      <c r="H24" s="22"/>
      <c r="I24" s="22"/>
      <c r="J24" s="18">
        <f t="shared" si="1"/>
        <v>18</v>
      </c>
      <c r="K24" s="18">
        <f t="shared" si="2"/>
        <v>11</v>
      </c>
      <c r="L24" s="18">
        <f t="shared" si="3"/>
        <v>19</v>
      </c>
      <c r="M24" s="18">
        <f t="shared" si="4"/>
        <v>14</v>
      </c>
      <c r="N24" s="18">
        <f t="shared" si="5"/>
        <v>17</v>
      </c>
      <c r="O24" s="25">
        <f t="shared" si="6"/>
        <v>15.8</v>
      </c>
      <c r="P24" s="27">
        <f t="shared" si="7"/>
        <v>16</v>
      </c>
    </row>
    <row r="25" spans="1:16" x14ac:dyDescent="0.2">
      <c r="A25" s="101" t="str">
        <f>'Evaluator 1'!A22:C22</f>
        <v>Trevino Group</v>
      </c>
      <c r="B25" s="26">
        <f>'Evaluator 1'!J22</f>
        <v>56.63446927997051</v>
      </c>
      <c r="C25" s="26">
        <f>'Evaluator 2'!J22</f>
        <v>81.434469279970514</v>
      </c>
      <c r="D25" s="26">
        <f>'Evaluator 3'!J22</f>
        <v>84.634469279970503</v>
      </c>
      <c r="E25" s="26">
        <f>'Evaluator 4'!J22</f>
        <v>80.634469279970503</v>
      </c>
      <c r="F25" s="26">
        <f>'Evaluator 5'!J22</f>
        <v>86.034469279970509</v>
      </c>
      <c r="G25" s="24">
        <f t="shared" si="0"/>
        <v>77.874469279970498</v>
      </c>
      <c r="H25" s="22"/>
      <c r="I25" s="22"/>
      <c r="J25" s="18">
        <f t="shared" si="1"/>
        <v>19</v>
      </c>
      <c r="K25" s="18">
        <f t="shared" si="2"/>
        <v>5</v>
      </c>
      <c r="L25" s="18">
        <f t="shared" si="3"/>
        <v>11</v>
      </c>
      <c r="M25" s="18">
        <f t="shared" si="4"/>
        <v>5</v>
      </c>
      <c r="N25" s="18">
        <f t="shared" si="5"/>
        <v>5</v>
      </c>
      <c r="O25" s="25">
        <f t="shared" si="6"/>
        <v>9</v>
      </c>
      <c r="P25" s="102">
        <f t="shared" si="7"/>
        <v>10</v>
      </c>
    </row>
    <row r="26" spans="1:16" x14ac:dyDescent="0.2">
      <c r="A26" s="103" t="str">
        <f>'Evaluator 1'!A23:C23</f>
        <v>Turner</v>
      </c>
      <c r="B26" s="26">
        <f>'Evaluator 1'!J23</f>
        <v>78.522004025794047</v>
      </c>
      <c r="C26" s="26">
        <f>'Evaluator 2'!J23</f>
        <v>69.062004025794053</v>
      </c>
      <c r="D26" s="26">
        <f>'Evaluator 3'!J23</f>
        <v>89.322004025794044</v>
      </c>
      <c r="E26" s="26">
        <f>'Evaluator 4'!J23</f>
        <v>75.522004025794047</v>
      </c>
      <c r="F26" s="26">
        <f>'Evaluator 5'!J23</f>
        <v>67.922004025794052</v>
      </c>
      <c r="G26" s="24">
        <f t="shared" si="0"/>
        <v>76.070004025794063</v>
      </c>
      <c r="H26" s="22"/>
      <c r="I26" s="22"/>
      <c r="J26" s="18">
        <f t="shared" si="1"/>
        <v>4</v>
      </c>
      <c r="K26" s="18">
        <f t="shared" si="2"/>
        <v>8</v>
      </c>
      <c r="L26" s="18">
        <f t="shared" si="3"/>
        <v>4</v>
      </c>
      <c r="M26" s="18">
        <f t="shared" si="4"/>
        <v>7</v>
      </c>
      <c r="N26" s="18">
        <f t="shared" si="5"/>
        <v>11</v>
      </c>
      <c r="O26" s="25">
        <f t="shared" si="6"/>
        <v>6.8</v>
      </c>
      <c r="P26" s="104">
        <f t="shared" si="7"/>
        <v>5</v>
      </c>
    </row>
    <row r="27" spans="1:16" x14ac:dyDescent="0.2">
      <c r="A27" s="103" t="str">
        <f>'Evaluator 1'!A24:C24</f>
        <v>Vaughn</v>
      </c>
      <c r="B27" s="26">
        <f>'Evaluator 1'!J24</f>
        <v>80.785633986123173</v>
      </c>
      <c r="C27" s="26">
        <f>'Evaluator 2'!J24</f>
        <v>84.985633986123162</v>
      </c>
      <c r="D27" s="26">
        <f>'Evaluator 3'!J24</f>
        <v>87.785633986123173</v>
      </c>
      <c r="E27" s="26">
        <f>'Evaluator 4'!J24</f>
        <v>81.58563398612317</v>
      </c>
      <c r="F27" s="26">
        <f>'Evaluator 5'!J24</f>
        <v>91.185633986123165</v>
      </c>
      <c r="G27" s="24">
        <f t="shared" si="0"/>
        <v>85.265633986123163</v>
      </c>
      <c r="H27" s="22"/>
      <c r="I27" s="22"/>
      <c r="J27" s="18">
        <f t="shared" si="1"/>
        <v>3</v>
      </c>
      <c r="K27" s="18">
        <f t="shared" si="2"/>
        <v>2</v>
      </c>
      <c r="L27" s="18">
        <f t="shared" si="3"/>
        <v>7</v>
      </c>
      <c r="M27" s="18">
        <f t="shared" si="4"/>
        <v>4</v>
      </c>
      <c r="N27" s="18">
        <f t="shared" si="5"/>
        <v>2</v>
      </c>
      <c r="O27" s="25">
        <f t="shared" si="6"/>
        <v>3.6</v>
      </c>
      <c r="P27" s="104">
        <f t="shared" si="7"/>
        <v>1</v>
      </c>
    </row>
    <row r="28" spans="1:16" x14ac:dyDescent="0.2">
      <c r="A28" s="103" t="str">
        <f>'Evaluator 1'!A25:C25</f>
        <v>Westco Ventures</v>
      </c>
      <c r="B28" s="26">
        <f>'Evaluator 1'!J25</f>
        <v>84.497326203208559</v>
      </c>
      <c r="C28" s="26">
        <f>'Evaluator 2'!J25</f>
        <v>66.897326203208564</v>
      </c>
      <c r="D28" s="26">
        <f>'Evaluator 3'!J25</f>
        <v>88.097326203208553</v>
      </c>
      <c r="E28" s="26">
        <f>'Evaluator 4'!J25</f>
        <v>73.497326203208559</v>
      </c>
      <c r="F28" s="26">
        <f>'Evaluator 5'!J25</f>
        <v>72.097326203208553</v>
      </c>
      <c r="G28" s="24">
        <f t="shared" si="0"/>
        <v>77.017326203208569</v>
      </c>
      <c r="H28" s="22"/>
      <c r="I28" s="22"/>
      <c r="J28" s="18">
        <f t="shared" si="1"/>
        <v>2</v>
      </c>
      <c r="K28" s="18">
        <f t="shared" si="2"/>
        <v>10</v>
      </c>
      <c r="L28" s="18">
        <f t="shared" si="3"/>
        <v>6</v>
      </c>
      <c r="M28" s="18">
        <f t="shared" si="4"/>
        <v>8</v>
      </c>
      <c r="N28" s="18">
        <f t="shared" si="5"/>
        <v>7</v>
      </c>
      <c r="O28" s="25">
        <f t="shared" si="6"/>
        <v>6.6</v>
      </c>
      <c r="P28" s="104">
        <f t="shared" si="7"/>
        <v>4</v>
      </c>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9"/>
  <sheetViews>
    <sheetView tabSelected="1" zoomScaleNormal="100" workbookViewId="0">
      <selection sqref="A1:I1"/>
    </sheetView>
  </sheetViews>
  <sheetFormatPr defaultColWidth="9.140625" defaultRowHeight="12.75" x14ac:dyDescent="0.2"/>
  <cols>
    <col min="1" max="1" width="20.7109375" style="121" customWidth="1"/>
    <col min="2" max="19" width="9.5703125" style="121" customWidth="1"/>
    <col min="20" max="16384" width="9.140625" style="121"/>
  </cols>
  <sheetData>
    <row r="1" spans="1:19" ht="15.75" customHeight="1" x14ac:dyDescent="0.25">
      <c r="A1" s="119" t="s">
        <v>65</v>
      </c>
      <c r="B1" s="119"/>
      <c r="C1" s="119"/>
      <c r="D1" s="119"/>
      <c r="E1" s="119"/>
      <c r="F1" s="119"/>
      <c r="G1" s="119"/>
      <c r="H1" s="119"/>
      <c r="I1" s="119"/>
      <c r="J1" s="120"/>
    </row>
    <row r="2" spans="1:19" ht="15.75" x14ac:dyDescent="0.25">
      <c r="A2" s="122" t="s">
        <v>64</v>
      </c>
      <c r="B2" s="122"/>
      <c r="C2" s="122"/>
      <c r="D2" s="122"/>
      <c r="E2" s="122"/>
      <c r="F2" s="122"/>
      <c r="G2" s="122"/>
      <c r="H2" s="122"/>
      <c r="I2" s="122"/>
      <c r="J2" s="123"/>
    </row>
    <row r="3" spans="1:19" x14ac:dyDescent="0.2">
      <c r="A3" s="124" t="s">
        <v>66</v>
      </c>
      <c r="B3" s="125"/>
      <c r="C3" s="125"/>
      <c r="D3" s="125"/>
    </row>
    <row r="4" spans="1:19" ht="15" customHeight="1" x14ac:dyDescent="0.2">
      <c r="A4" s="124" t="s">
        <v>67</v>
      </c>
      <c r="B4" s="126" t="s">
        <v>68</v>
      </c>
      <c r="C4" s="126"/>
      <c r="D4" s="126"/>
      <c r="E4" s="127"/>
    </row>
    <row r="5" spans="1:19" s="130" customFormat="1" ht="20.25" customHeight="1" x14ac:dyDescent="0.25">
      <c r="A5" s="128" t="s">
        <v>69</v>
      </c>
      <c r="B5" s="128"/>
      <c r="C5" s="129"/>
      <c r="D5" s="129"/>
      <c r="E5" s="129"/>
      <c r="F5" s="129"/>
      <c r="G5" s="129"/>
    </row>
    <row r="6" spans="1:19" s="130" customFormat="1" ht="27" customHeight="1" thickBot="1" x14ac:dyDescent="0.25">
      <c r="A6" s="131"/>
      <c r="B6" s="132" t="s">
        <v>70</v>
      </c>
      <c r="C6" s="132"/>
      <c r="D6" s="132"/>
      <c r="E6" s="132"/>
      <c r="F6" s="132"/>
      <c r="G6" s="132"/>
      <c r="H6" s="132"/>
      <c r="I6" s="132"/>
    </row>
    <row r="7" spans="1:19" s="130" customFormat="1" ht="20.25" customHeight="1" x14ac:dyDescent="0.25">
      <c r="A7" s="133" t="s">
        <v>71</v>
      </c>
      <c r="B7" s="133"/>
      <c r="C7" s="134"/>
      <c r="D7" s="135"/>
      <c r="E7" s="135"/>
      <c r="F7" s="135"/>
      <c r="G7" s="135"/>
    </row>
    <row r="8" spans="1:19" s="130" customFormat="1" ht="27" customHeight="1" thickBot="1" x14ac:dyDescent="0.25">
      <c r="A8" s="131"/>
      <c r="B8" s="132" t="s">
        <v>72</v>
      </c>
      <c r="C8" s="132"/>
      <c r="D8" s="132"/>
      <c r="E8" s="132"/>
      <c r="F8" s="132"/>
      <c r="G8" s="132"/>
      <c r="H8" s="132"/>
      <c r="I8" s="132"/>
    </row>
    <row r="9" spans="1:19" ht="15" customHeight="1" x14ac:dyDescent="0.2"/>
    <row r="10" spans="1:19" ht="15" customHeight="1" x14ac:dyDescent="0.2"/>
    <row r="11" spans="1:19" ht="11.25" customHeight="1" thickBot="1" x14ac:dyDescent="0.25"/>
    <row r="12" spans="1:19" s="136" customFormat="1" ht="13.5" thickBot="1" x14ac:dyDescent="0.25">
      <c r="B12" s="137" t="s">
        <v>73</v>
      </c>
      <c r="C12" s="138"/>
      <c r="D12" s="139"/>
      <c r="E12" s="137" t="s">
        <v>74</v>
      </c>
      <c r="F12" s="138"/>
      <c r="G12" s="139"/>
      <c r="H12" s="137" t="s">
        <v>75</v>
      </c>
      <c r="I12" s="138"/>
      <c r="J12" s="139"/>
      <c r="K12" s="137" t="s">
        <v>76</v>
      </c>
      <c r="L12" s="138"/>
      <c r="M12" s="139"/>
      <c r="N12" s="137" t="s">
        <v>77</v>
      </c>
      <c r="O12" s="138"/>
      <c r="P12" s="139"/>
      <c r="Q12" s="137" t="s">
        <v>78</v>
      </c>
      <c r="R12" s="138"/>
      <c r="S12" s="139"/>
    </row>
    <row r="13" spans="1:19" s="136" customFormat="1" ht="78.75" customHeight="1" x14ac:dyDescent="0.2">
      <c r="B13" s="140" t="s">
        <v>79</v>
      </c>
      <c r="C13" s="141"/>
      <c r="D13" s="142"/>
      <c r="E13" s="143" t="s">
        <v>80</v>
      </c>
      <c r="F13" s="141"/>
      <c r="G13" s="142"/>
      <c r="H13" s="143" t="s">
        <v>81</v>
      </c>
      <c r="I13" s="141"/>
      <c r="J13" s="142"/>
      <c r="K13" s="143" t="s">
        <v>82</v>
      </c>
      <c r="L13" s="141"/>
      <c r="M13" s="142"/>
      <c r="N13" s="143" t="s">
        <v>83</v>
      </c>
      <c r="O13" s="141"/>
      <c r="P13" s="142"/>
      <c r="Q13" s="140" t="s">
        <v>84</v>
      </c>
      <c r="R13" s="141"/>
      <c r="S13" s="142"/>
    </row>
    <row r="14" spans="1:19" s="148" customFormat="1" ht="11.25" customHeight="1" x14ac:dyDescent="0.2">
      <c r="A14" s="144"/>
      <c r="B14" s="145" t="s">
        <v>85</v>
      </c>
      <c r="C14" s="146"/>
      <c r="D14" s="147"/>
      <c r="E14" s="145" t="s">
        <v>85</v>
      </c>
      <c r="F14" s="146"/>
      <c r="G14" s="147"/>
      <c r="H14" s="145" t="s">
        <v>85</v>
      </c>
      <c r="I14" s="146"/>
      <c r="J14" s="147"/>
      <c r="K14" s="145" t="s">
        <v>85</v>
      </c>
      <c r="L14" s="146"/>
      <c r="M14" s="147"/>
      <c r="N14" s="145" t="s">
        <v>85</v>
      </c>
      <c r="O14" s="146"/>
      <c r="P14" s="147"/>
      <c r="Q14" s="145" t="s">
        <v>85</v>
      </c>
      <c r="R14" s="146"/>
      <c r="S14" s="147"/>
    </row>
    <row r="15" spans="1:19" s="148" customFormat="1" x14ac:dyDescent="0.2">
      <c r="A15" s="149" t="s">
        <v>13</v>
      </c>
      <c r="B15" s="150"/>
      <c r="C15" s="151"/>
      <c r="D15" s="152"/>
      <c r="E15" s="150"/>
      <c r="F15" s="151"/>
      <c r="G15" s="152"/>
      <c r="H15" s="150"/>
      <c r="I15" s="151"/>
      <c r="J15" s="152"/>
      <c r="K15" s="150"/>
      <c r="L15" s="151"/>
      <c r="M15" s="152"/>
      <c r="N15" s="150"/>
      <c r="O15" s="151"/>
      <c r="P15" s="152"/>
      <c r="Q15" s="150"/>
      <c r="R15" s="151"/>
      <c r="S15" s="152"/>
    </row>
    <row r="16" spans="1:19" s="148" customFormat="1" x14ac:dyDescent="0.2">
      <c r="A16" s="149" t="s">
        <v>26</v>
      </c>
      <c r="B16" s="153"/>
      <c r="C16" s="154"/>
      <c r="D16" s="155"/>
      <c r="E16" s="153"/>
      <c r="F16" s="154"/>
      <c r="G16" s="155"/>
      <c r="H16" s="153"/>
      <c r="I16" s="154"/>
      <c r="J16" s="155"/>
      <c r="K16" s="153"/>
      <c r="L16" s="154"/>
      <c r="M16" s="155"/>
      <c r="N16" s="153"/>
      <c r="O16" s="154"/>
      <c r="P16" s="155"/>
      <c r="Q16" s="153"/>
      <c r="R16" s="154"/>
      <c r="S16" s="155"/>
    </row>
    <row r="17" spans="1:19" s="148" customFormat="1" x14ac:dyDescent="0.2">
      <c r="A17" s="149" t="s">
        <v>27</v>
      </c>
      <c r="B17" s="153"/>
      <c r="C17" s="154"/>
      <c r="D17" s="155"/>
      <c r="E17" s="153"/>
      <c r="F17" s="154"/>
      <c r="G17" s="155"/>
      <c r="H17" s="153"/>
      <c r="I17" s="154"/>
      <c r="J17" s="155"/>
      <c r="K17" s="153"/>
      <c r="L17" s="154"/>
      <c r="M17" s="155"/>
      <c r="N17" s="153"/>
      <c r="O17" s="154"/>
      <c r="P17" s="155"/>
      <c r="Q17" s="153"/>
      <c r="R17" s="154"/>
      <c r="S17" s="155"/>
    </row>
    <row r="18" spans="1:19" s="148" customFormat="1" x14ac:dyDescent="0.2">
      <c r="A18" s="149" t="s">
        <v>28</v>
      </c>
      <c r="B18" s="153"/>
      <c r="C18" s="154"/>
      <c r="D18" s="155"/>
      <c r="E18" s="153"/>
      <c r="F18" s="154"/>
      <c r="G18" s="155"/>
      <c r="H18" s="153"/>
      <c r="I18" s="154"/>
      <c r="J18" s="155"/>
      <c r="K18" s="153"/>
      <c r="L18" s="154"/>
      <c r="M18" s="155"/>
      <c r="N18" s="153"/>
      <c r="O18" s="154"/>
      <c r="P18" s="155"/>
      <c r="Q18" s="153"/>
      <c r="R18" s="154"/>
      <c r="S18" s="155"/>
    </row>
    <row r="19" spans="1:19" s="148" customFormat="1" x14ac:dyDescent="0.2">
      <c r="A19" s="149" t="s">
        <v>29</v>
      </c>
      <c r="B19" s="153"/>
      <c r="C19" s="154"/>
      <c r="D19" s="155"/>
      <c r="E19" s="153"/>
      <c r="F19" s="154"/>
      <c r="G19" s="155"/>
      <c r="H19" s="153"/>
      <c r="I19" s="154"/>
      <c r="J19" s="155"/>
      <c r="K19" s="153"/>
      <c r="L19" s="154"/>
      <c r="M19" s="155"/>
      <c r="N19" s="153"/>
      <c r="O19" s="154"/>
      <c r="P19" s="155"/>
      <c r="Q19" s="153"/>
      <c r="R19" s="154"/>
      <c r="S19" s="155"/>
    </row>
    <row r="20" spans="1:19" s="148" customFormat="1" x14ac:dyDescent="0.2">
      <c r="A20" s="149" t="s">
        <v>30</v>
      </c>
      <c r="B20" s="153"/>
      <c r="C20" s="154"/>
      <c r="D20" s="155"/>
      <c r="E20" s="153"/>
      <c r="F20" s="154"/>
      <c r="G20" s="155"/>
      <c r="H20" s="153"/>
      <c r="I20" s="154"/>
      <c r="J20" s="155"/>
      <c r="K20" s="153"/>
      <c r="L20" s="154"/>
      <c r="M20" s="155"/>
      <c r="N20" s="153"/>
      <c r="O20" s="154"/>
      <c r="P20" s="155"/>
      <c r="Q20" s="153"/>
      <c r="R20" s="154"/>
      <c r="S20" s="155"/>
    </row>
    <row r="21" spans="1:19" s="148" customFormat="1" x14ac:dyDescent="0.2">
      <c r="A21" s="149" t="s">
        <v>31</v>
      </c>
      <c r="B21" s="153"/>
      <c r="C21" s="154"/>
      <c r="D21" s="155"/>
      <c r="E21" s="153"/>
      <c r="F21" s="154"/>
      <c r="G21" s="155"/>
      <c r="H21" s="153"/>
      <c r="I21" s="154"/>
      <c r="J21" s="155"/>
      <c r="K21" s="153"/>
      <c r="L21" s="154"/>
      <c r="M21" s="155"/>
      <c r="N21" s="153"/>
      <c r="O21" s="154"/>
      <c r="P21" s="155"/>
      <c r="Q21" s="153"/>
      <c r="R21" s="154"/>
      <c r="S21" s="155"/>
    </row>
    <row r="22" spans="1:19" s="148" customFormat="1" x14ac:dyDescent="0.2">
      <c r="A22" s="149" t="s">
        <v>32</v>
      </c>
      <c r="B22" s="153"/>
      <c r="C22" s="154"/>
      <c r="D22" s="155"/>
      <c r="E22" s="153"/>
      <c r="F22" s="154"/>
      <c r="G22" s="155"/>
      <c r="H22" s="153"/>
      <c r="I22" s="154"/>
      <c r="J22" s="155"/>
      <c r="K22" s="153"/>
      <c r="L22" s="154"/>
      <c r="M22" s="155"/>
      <c r="N22" s="153"/>
      <c r="O22" s="154"/>
      <c r="P22" s="155"/>
      <c r="Q22" s="153"/>
      <c r="R22" s="154"/>
      <c r="S22" s="155"/>
    </row>
    <row r="23" spans="1:19" s="148" customFormat="1" x14ac:dyDescent="0.2">
      <c r="A23" s="149" t="s">
        <v>33</v>
      </c>
      <c r="B23" s="153"/>
      <c r="C23" s="154"/>
      <c r="D23" s="155"/>
      <c r="E23" s="153"/>
      <c r="F23" s="154"/>
      <c r="G23" s="155"/>
      <c r="H23" s="153"/>
      <c r="I23" s="154"/>
      <c r="J23" s="155"/>
      <c r="K23" s="153"/>
      <c r="L23" s="154"/>
      <c r="M23" s="155"/>
      <c r="N23" s="153"/>
      <c r="O23" s="154"/>
      <c r="P23" s="155"/>
      <c r="Q23" s="153"/>
      <c r="R23" s="154"/>
      <c r="S23" s="155"/>
    </row>
    <row r="24" spans="1:19" s="148" customFormat="1" x14ac:dyDescent="0.2">
      <c r="A24" s="149" t="s">
        <v>34</v>
      </c>
      <c r="B24" s="153"/>
      <c r="C24" s="154"/>
      <c r="D24" s="155"/>
      <c r="E24" s="153"/>
      <c r="F24" s="154"/>
      <c r="G24" s="155"/>
      <c r="H24" s="153"/>
      <c r="I24" s="154"/>
      <c r="J24" s="155"/>
      <c r="K24" s="153"/>
      <c r="L24" s="154"/>
      <c r="M24" s="155"/>
      <c r="N24" s="153"/>
      <c r="O24" s="154"/>
      <c r="P24" s="155"/>
      <c r="Q24" s="153"/>
      <c r="R24" s="154"/>
      <c r="S24" s="155"/>
    </row>
    <row r="25" spans="1:19" s="148" customFormat="1" x14ac:dyDescent="0.2">
      <c r="A25" s="149" t="s">
        <v>35</v>
      </c>
      <c r="B25" s="153"/>
      <c r="C25" s="154"/>
      <c r="D25" s="155"/>
      <c r="E25" s="153"/>
      <c r="F25" s="154"/>
      <c r="G25" s="155"/>
      <c r="H25" s="153"/>
      <c r="I25" s="154"/>
      <c r="J25" s="155"/>
      <c r="K25" s="153"/>
      <c r="L25" s="154"/>
      <c r="M25" s="155"/>
      <c r="N25" s="153"/>
      <c r="O25" s="154"/>
      <c r="P25" s="155"/>
      <c r="Q25" s="153"/>
      <c r="R25" s="154"/>
      <c r="S25" s="155"/>
    </row>
    <row r="26" spans="1:19" s="148" customFormat="1" ht="14.25" customHeight="1" x14ac:dyDescent="0.2">
      <c r="A26" s="149" t="s">
        <v>36</v>
      </c>
      <c r="B26" s="153"/>
      <c r="C26" s="154"/>
      <c r="D26" s="155"/>
      <c r="E26" s="153"/>
      <c r="F26" s="154"/>
      <c r="G26" s="155"/>
      <c r="H26" s="153"/>
      <c r="I26" s="154"/>
      <c r="J26" s="155"/>
      <c r="K26" s="153"/>
      <c r="L26" s="154"/>
      <c r="M26" s="155"/>
      <c r="N26" s="153"/>
      <c r="O26" s="154"/>
      <c r="P26" s="155"/>
      <c r="Q26" s="153"/>
      <c r="R26" s="154"/>
      <c r="S26" s="155"/>
    </row>
    <row r="27" spans="1:19" s="148" customFormat="1" ht="14.25" customHeight="1" x14ac:dyDescent="0.2">
      <c r="A27" s="149" t="s">
        <v>37</v>
      </c>
      <c r="B27" s="153"/>
      <c r="C27" s="154"/>
      <c r="D27" s="155"/>
      <c r="E27" s="153"/>
      <c r="F27" s="154"/>
      <c r="G27" s="155"/>
      <c r="H27" s="153"/>
      <c r="I27" s="154"/>
      <c r="J27" s="155"/>
      <c r="K27" s="153"/>
      <c r="L27" s="154"/>
      <c r="M27" s="155"/>
      <c r="N27" s="153"/>
      <c r="O27" s="154"/>
      <c r="P27" s="155"/>
      <c r="Q27" s="153"/>
      <c r="R27" s="154"/>
      <c r="S27" s="155"/>
    </row>
    <row r="28" spans="1:19" s="148" customFormat="1" ht="14.25" customHeight="1" x14ac:dyDescent="0.2">
      <c r="A28" s="149" t="s">
        <v>38</v>
      </c>
      <c r="B28" s="153"/>
      <c r="C28" s="154"/>
      <c r="D28" s="155"/>
      <c r="E28" s="153"/>
      <c r="F28" s="154"/>
      <c r="G28" s="155"/>
      <c r="H28" s="153"/>
      <c r="I28" s="154"/>
      <c r="J28" s="155"/>
      <c r="K28" s="153"/>
      <c r="L28" s="154"/>
      <c r="M28" s="155"/>
      <c r="N28" s="153"/>
      <c r="O28" s="154"/>
      <c r="P28" s="155"/>
      <c r="Q28" s="153"/>
      <c r="R28" s="154"/>
      <c r="S28" s="155"/>
    </row>
    <row r="29" spans="1:19" s="148" customFormat="1" ht="14.25" customHeight="1" x14ac:dyDescent="0.2">
      <c r="A29" s="149" t="s">
        <v>39</v>
      </c>
      <c r="B29" s="153"/>
      <c r="C29" s="154"/>
      <c r="D29" s="155"/>
      <c r="E29" s="153"/>
      <c r="F29" s="154"/>
      <c r="G29" s="155"/>
      <c r="H29" s="153"/>
      <c r="I29" s="154"/>
      <c r="J29" s="155"/>
      <c r="K29" s="153"/>
      <c r="L29" s="154"/>
      <c r="M29" s="155"/>
      <c r="N29" s="153"/>
      <c r="O29" s="154"/>
      <c r="P29" s="155"/>
      <c r="Q29" s="153"/>
      <c r="R29" s="154"/>
      <c r="S29" s="155"/>
    </row>
    <row r="30" spans="1:19" s="148" customFormat="1" x14ac:dyDescent="0.2">
      <c r="A30" s="149" t="s">
        <v>40</v>
      </c>
      <c r="B30" s="153"/>
      <c r="C30" s="154"/>
      <c r="D30" s="155"/>
      <c r="E30" s="153"/>
      <c r="F30" s="154"/>
      <c r="G30" s="155"/>
      <c r="H30" s="153"/>
      <c r="I30" s="154"/>
      <c r="J30" s="155"/>
      <c r="K30" s="153"/>
      <c r="L30" s="154"/>
      <c r="M30" s="155"/>
      <c r="N30" s="153"/>
      <c r="O30" s="154"/>
      <c r="P30" s="155"/>
      <c r="Q30" s="153"/>
      <c r="R30" s="154"/>
      <c r="S30" s="155"/>
    </row>
    <row r="31" spans="1:19" s="148" customFormat="1" x14ac:dyDescent="0.2">
      <c r="A31" s="149" t="s">
        <v>41</v>
      </c>
      <c r="B31" s="153"/>
      <c r="C31" s="154"/>
      <c r="D31" s="155"/>
      <c r="E31" s="153"/>
      <c r="F31" s="154"/>
      <c r="G31" s="155"/>
      <c r="H31" s="153"/>
      <c r="I31" s="154"/>
      <c r="J31" s="155"/>
      <c r="K31" s="153"/>
      <c r="L31" s="154"/>
      <c r="M31" s="155"/>
      <c r="N31" s="153"/>
      <c r="O31" s="154"/>
      <c r="P31" s="155"/>
      <c r="Q31" s="153"/>
      <c r="R31" s="154"/>
      <c r="S31" s="155"/>
    </row>
    <row r="32" spans="1:19" s="148" customFormat="1" x14ac:dyDescent="0.2">
      <c r="A32" s="149" t="s">
        <v>42</v>
      </c>
      <c r="B32" s="153"/>
      <c r="C32" s="154"/>
      <c r="D32" s="155"/>
      <c r="E32" s="153"/>
      <c r="F32" s="154"/>
      <c r="G32" s="155"/>
      <c r="H32" s="153"/>
      <c r="I32" s="154"/>
      <c r="J32" s="155"/>
      <c r="K32" s="153"/>
      <c r="L32" s="154"/>
      <c r="M32" s="155"/>
      <c r="N32" s="153"/>
      <c r="O32" s="154"/>
      <c r="P32" s="155"/>
      <c r="Q32" s="153"/>
      <c r="R32" s="154"/>
      <c r="S32" s="155"/>
    </row>
    <row r="33" spans="1:19" s="148" customFormat="1" ht="14.25" customHeight="1" x14ac:dyDescent="0.2">
      <c r="A33" s="149" t="s">
        <v>43</v>
      </c>
      <c r="B33" s="153"/>
      <c r="C33" s="154"/>
      <c r="D33" s="155"/>
      <c r="E33" s="153"/>
      <c r="F33" s="154"/>
      <c r="G33" s="155"/>
      <c r="H33" s="153"/>
      <c r="I33" s="154"/>
      <c r="J33" s="155"/>
      <c r="K33" s="153"/>
      <c r="L33" s="154"/>
      <c r="M33" s="155"/>
      <c r="N33" s="153"/>
      <c r="O33" s="154"/>
      <c r="P33" s="155"/>
      <c r="Q33" s="153"/>
      <c r="R33" s="154"/>
      <c r="S33" s="155"/>
    </row>
    <row r="34" spans="1:19" s="148" customFormat="1" x14ac:dyDescent="0.2">
      <c r="A34" s="149" t="s">
        <v>44</v>
      </c>
      <c r="B34" s="153"/>
      <c r="C34" s="154"/>
      <c r="D34" s="155"/>
      <c r="E34" s="153"/>
      <c r="F34" s="154"/>
      <c r="G34" s="155"/>
      <c r="H34" s="153"/>
      <c r="I34" s="154"/>
      <c r="J34" s="155"/>
      <c r="K34" s="153"/>
      <c r="L34" s="154"/>
      <c r="M34" s="155"/>
      <c r="N34" s="153"/>
      <c r="O34" s="154"/>
      <c r="P34" s="155"/>
      <c r="Q34" s="153"/>
      <c r="R34" s="154"/>
      <c r="S34" s="155"/>
    </row>
    <row r="35" spans="1:19" s="148" customFormat="1" ht="14.25" customHeight="1" x14ac:dyDescent="0.2">
      <c r="A35" s="149" t="s">
        <v>14</v>
      </c>
      <c r="B35" s="153"/>
      <c r="C35" s="154"/>
      <c r="D35" s="155"/>
      <c r="E35" s="153"/>
      <c r="F35" s="154"/>
      <c r="G35" s="155"/>
      <c r="H35" s="153"/>
      <c r="I35" s="154"/>
      <c r="J35" s="155"/>
      <c r="K35" s="153"/>
      <c r="L35" s="154"/>
      <c r="M35" s="155"/>
      <c r="N35" s="153"/>
      <c r="O35" s="154"/>
      <c r="P35" s="155"/>
      <c r="Q35" s="153"/>
      <c r="R35" s="154"/>
      <c r="S35" s="155"/>
    </row>
    <row r="36" spans="1:19" ht="13.5" thickBot="1" x14ac:dyDescent="0.25">
      <c r="A36" s="149" t="s">
        <v>45</v>
      </c>
      <c r="B36" s="156"/>
      <c r="C36" s="157"/>
      <c r="D36" s="158"/>
      <c r="E36" s="156"/>
      <c r="F36" s="157"/>
      <c r="G36" s="158"/>
      <c r="H36" s="156"/>
      <c r="I36" s="157"/>
      <c r="J36" s="158"/>
      <c r="K36" s="156"/>
      <c r="L36" s="157"/>
      <c r="M36" s="158"/>
      <c r="N36" s="156"/>
      <c r="O36" s="157"/>
      <c r="P36" s="158"/>
      <c r="Q36" s="156"/>
      <c r="R36" s="157"/>
      <c r="S36" s="158"/>
    </row>
    <row r="37" spans="1:19" s="160" customFormat="1" ht="7.5" customHeight="1" x14ac:dyDescent="0.2">
      <c r="A37" s="159"/>
      <c r="B37" s="159"/>
      <c r="C37" s="159"/>
      <c r="D37" s="159"/>
      <c r="E37" s="159"/>
      <c r="F37" s="159"/>
      <c r="G37" s="159"/>
      <c r="H37" s="159"/>
      <c r="I37" s="159"/>
      <c r="J37" s="159"/>
      <c r="K37" s="159"/>
      <c r="L37" s="159"/>
      <c r="M37" s="159"/>
      <c r="N37" s="159"/>
      <c r="O37" s="159"/>
      <c r="P37" s="159"/>
      <c r="Q37" s="159"/>
      <c r="R37" s="159"/>
      <c r="S37" s="159"/>
    </row>
    <row r="38" spans="1:19" s="161" customFormat="1" ht="6.75" customHeight="1" x14ac:dyDescent="0.2"/>
    <row r="40" spans="1:19" x14ac:dyDescent="0.2">
      <c r="A40" s="162"/>
      <c r="G40" s="163"/>
      <c r="H40" s="163"/>
    </row>
    <row r="41" spans="1:19" x14ac:dyDescent="0.2">
      <c r="A41" s="164" t="s">
        <v>86</v>
      </c>
      <c r="B41" s="165"/>
      <c r="C41" s="165"/>
      <c r="D41" s="165"/>
      <c r="G41" s="163"/>
      <c r="H41" s="163"/>
      <c r="I41" s="163"/>
      <c r="J41" s="163"/>
    </row>
    <row r="42" spans="1:19" x14ac:dyDescent="0.2">
      <c r="A42" s="165"/>
      <c r="B42" s="165"/>
      <c r="C42" s="166"/>
      <c r="D42" s="165"/>
      <c r="G42" s="163"/>
      <c r="H42" s="163"/>
      <c r="I42" s="163"/>
      <c r="J42" s="163"/>
    </row>
    <row r="43" spans="1:19" x14ac:dyDescent="0.2">
      <c r="A43" s="165"/>
      <c r="B43" s="165"/>
      <c r="C43" s="166"/>
      <c r="D43" s="165"/>
      <c r="G43" s="163"/>
      <c r="H43" s="163"/>
      <c r="I43" s="163"/>
      <c r="J43" s="163"/>
    </row>
    <row r="44" spans="1:19" x14ac:dyDescent="0.2">
      <c r="A44" s="165"/>
      <c r="B44" s="165"/>
      <c r="C44" s="166"/>
      <c r="D44" s="165"/>
      <c r="G44" s="163"/>
      <c r="H44" s="163"/>
      <c r="I44" s="163"/>
      <c r="J44" s="163"/>
    </row>
    <row r="45" spans="1:19" x14ac:dyDescent="0.2">
      <c r="A45" s="165"/>
      <c r="B45" s="165"/>
      <c r="C45" s="166"/>
      <c r="D45" s="165"/>
      <c r="G45" s="163"/>
      <c r="H45" s="163"/>
      <c r="I45" s="163"/>
      <c r="J45" s="163"/>
    </row>
    <row r="46" spans="1:19" x14ac:dyDescent="0.2">
      <c r="A46" s="165"/>
      <c r="B46" s="165"/>
      <c r="C46" s="166"/>
      <c r="D46" s="165"/>
      <c r="G46" s="163"/>
      <c r="H46" s="163"/>
      <c r="I46" s="163"/>
      <c r="J46" s="163"/>
    </row>
    <row r="47" spans="1:19" x14ac:dyDescent="0.2">
      <c r="A47" s="165"/>
      <c r="B47" s="165"/>
      <c r="C47" s="166"/>
      <c r="D47" s="165"/>
      <c r="G47" s="163"/>
      <c r="H47" s="163"/>
      <c r="I47" s="163"/>
      <c r="J47" s="163"/>
    </row>
    <row r="48" spans="1:19" ht="7.5" customHeight="1" x14ac:dyDescent="0.2">
      <c r="A48" s="165"/>
      <c r="B48" s="165"/>
      <c r="C48" s="166"/>
      <c r="D48" s="165"/>
      <c r="G48" s="163"/>
      <c r="H48" s="163"/>
      <c r="I48" s="163"/>
      <c r="J48" s="163"/>
    </row>
    <row r="49" spans="1:13" x14ac:dyDescent="0.2">
      <c r="A49" s="167" t="s">
        <v>87</v>
      </c>
      <c r="B49" s="165"/>
      <c r="C49" s="166"/>
      <c r="D49" s="165"/>
      <c r="G49" s="163"/>
      <c r="H49" s="163"/>
      <c r="I49" s="163"/>
      <c r="J49" s="163"/>
    </row>
    <row r="50" spans="1:13" x14ac:dyDescent="0.2">
      <c r="A50" s="165"/>
      <c r="B50" s="165"/>
      <c r="C50" s="168"/>
      <c r="D50" s="165"/>
      <c r="G50" s="163"/>
      <c r="H50" s="163"/>
      <c r="I50" s="163"/>
      <c r="J50" s="163"/>
    </row>
    <row r="51" spans="1:13" x14ac:dyDescent="0.2">
      <c r="I51" s="163"/>
      <c r="J51" s="163"/>
      <c r="K51" s="163"/>
      <c r="L51" s="163"/>
    </row>
    <row r="52" spans="1:13" x14ac:dyDescent="0.2">
      <c r="I52" s="163"/>
      <c r="J52" s="163"/>
      <c r="K52" s="163"/>
      <c r="L52" s="163"/>
      <c r="M52" s="163"/>
    </row>
    <row r="53" spans="1:13" x14ac:dyDescent="0.2">
      <c r="L53" s="163"/>
      <c r="M53" s="163"/>
    </row>
    <row r="54" spans="1:13" x14ac:dyDescent="0.2">
      <c r="L54" s="163"/>
      <c r="M54" s="163"/>
    </row>
    <row r="55" spans="1:13" x14ac:dyDescent="0.2">
      <c r="L55" s="163"/>
      <c r="M55" s="163"/>
    </row>
    <row r="56" spans="1:13" x14ac:dyDescent="0.2">
      <c r="L56" s="163"/>
      <c r="M56" s="163"/>
    </row>
    <row r="69" spans="1:1" x14ac:dyDescent="0.2">
      <c r="A69" s="169" t="s">
        <v>88</v>
      </c>
    </row>
  </sheetData>
  <mergeCells count="158">
    <mergeCell ref="B36:D36"/>
    <mergeCell ref="E36:G36"/>
    <mergeCell ref="H36:J36"/>
    <mergeCell ref="K36:M36"/>
    <mergeCell ref="N36:P36"/>
    <mergeCell ref="Q36:S36"/>
    <mergeCell ref="B35:D35"/>
    <mergeCell ref="E35:G35"/>
    <mergeCell ref="H35:J35"/>
    <mergeCell ref="K35:M35"/>
    <mergeCell ref="N35:P35"/>
    <mergeCell ref="Q35:S35"/>
    <mergeCell ref="B34:D34"/>
    <mergeCell ref="E34:G34"/>
    <mergeCell ref="H34:J34"/>
    <mergeCell ref="K34:M34"/>
    <mergeCell ref="N34:P34"/>
    <mergeCell ref="Q34:S34"/>
    <mergeCell ref="B33:D33"/>
    <mergeCell ref="E33:G33"/>
    <mergeCell ref="H33:J33"/>
    <mergeCell ref="K33:M33"/>
    <mergeCell ref="N33:P33"/>
    <mergeCell ref="Q33:S33"/>
    <mergeCell ref="B32:D32"/>
    <mergeCell ref="E32:G32"/>
    <mergeCell ref="H32:J32"/>
    <mergeCell ref="K32:M32"/>
    <mergeCell ref="N32:P32"/>
    <mergeCell ref="Q32:S32"/>
    <mergeCell ref="B31:D31"/>
    <mergeCell ref="E31:G31"/>
    <mergeCell ref="H31:J31"/>
    <mergeCell ref="K31:M31"/>
    <mergeCell ref="N31:P31"/>
    <mergeCell ref="Q31:S31"/>
    <mergeCell ref="B30:D30"/>
    <mergeCell ref="E30:G30"/>
    <mergeCell ref="H30:J30"/>
    <mergeCell ref="K30:M30"/>
    <mergeCell ref="N30:P30"/>
    <mergeCell ref="Q30:S30"/>
    <mergeCell ref="B29:D29"/>
    <mergeCell ref="E29:G29"/>
    <mergeCell ref="H29:J29"/>
    <mergeCell ref="K29:M29"/>
    <mergeCell ref="N29:P29"/>
    <mergeCell ref="Q29:S29"/>
    <mergeCell ref="B28:D28"/>
    <mergeCell ref="E28:G28"/>
    <mergeCell ref="H28:J28"/>
    <mergeCell ref="K28:M28"/>
    <mergeCell ref="N28:P28"/>
    <mergeCell ref="Q28:S28"/>
    <mergeCell ref="B27:D27"/>
    <mergeCell ref="E27:G27"/>
    <mergeCell ref="H27:J27"/>
    <mergeCell ref="K27:M27"/>
    <mergeCell ref="N27:P27"/>
    <mergeCell ref="Q27:S27"/>
    <mergeCell ref="B26:D26"/>
    <mergeCell ref="E26:G26"/>
    <mergeCell ref="H26:J26"/>
    <mergeCell ref="K26:M26"/>
    <mergeCell ref="N26:P26"/>
    <mergeCell ref="Q26:S26"/>
    <mergeCell ref="B25:D25"/>
    <mergeCell ref="E25:G25"/>
    <mergeCell ref="H25:J25"/>
    <mergeCell ref="K25:M25"/>
    <mergeCell ref="N25:P25"/>
    <mergeCell ref="Q25:S25"/>
    <mergeCell ref="B24:D24"/>
    <mergeCell ref="E24:G24"/>
    <mergeCell ref="H24:J24"/>
    <mergeCell ref="K24:M24"/>
    <mergeCell ref="N24:P24"/>
    <mergeCell ref="Q24:S24"/>
    <mergeCell ref="B23:D23"/>
    <mergeCell ref="E23:G23"/>
    <mergeCell ref="H23:J23"/>
    <mergeCell ref="K23:M23"/>
    <mergeCell ref="N23:P23"/>
    <mergeCell ref="Q23:S23"/>
    <mergeCell ref="B22:D22"/>
    <mergeCell ref="E22:G22"/>
    <mergeCell ref="H22:J22"/>
    <mergeCell ref="K22:M22"/>
    <mergeCell ref="N22:P22"/>
    <mergeCell ref="Q22:S22"/>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HUB</vt:lpstr>
      <vt:lpstr>Price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2021-02-12T22:20:39Z</dcterms:modified>
</cp:coreProperties>
</file>