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T:\PURCHASING_New\01_Archives\FY2024\"/>
    </mc:Choice>
  </mc:AlternateContent>
  <xr:revisionPtr revIDLastSave="0" documentId="13_ncr:1_{F5D9E3F3-3D15-4D79-84E6-E3813D9D0B44}" xr6:coauthVersionLast="47" xr6:coauthVersionMax="47" xr10:uidLastSave="{00000000-0000-0000-0000-000000000000}"/>
  <bookViews>
    <workbookView xWindow="28680" yWindow="-120" windowWidth="29040" windowHeight="15840" tabRatio="722" activeTab="8" xr2:uid="{00000000-000D-0000-FFFF-FFFF00000000}"/>
  </bookViews>
  <sheets>
    <sheet name="1" sheetId="2" r:id="rId1"/>
    <sheet name="2" sheetId="3" r:id="rId2"/>
    <sheet name="3" sheetId="5" r:id="rId3"/>
    <sheet name="4" sheetId="9" r:id="rId4"/>
    <sheet name="5" sheetId="15" r:id="rId5"/>
    <sheet name="6" sheetId="16" r:id="rId6"/>
    <sheet name="Cost Summary" sheetId="14" r:id="rId7"/>
    <sheet name="Summary" sheetId="1" r:id="rId8"/>
    <sheet name="Evaluation" sheetId="17"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5" l="1"/>
  <c r="J5" i="15"/>
  <c r="J4" i="15"/>
  <c r="J6" i="9"/>
  <c r="J5" i="9"/>
  <c r="J4" i="9"/>
  <c r="J6" i="5"/>
  <c r="J5" i="5"/>
  <c r="J4" i="5"/>
  <c r="J6" i="3"/>
  <c r="J5" i="3"/>
  <c r="J4" i="3"/>
  <c r="J5" i="2"/>
  <c r="J6" i="2"/>
  <c r="J4" i="2"/>
  <c r="E5" i="14"/>
  <c r="E4" i="14"/>
  <c r="E3" i="14"/>
  <c r="H30" i="14"/>
  <c r="F30" i="14"/>
  <c r="D30" i="14"/>
  <c r="H22" i="14"/>
  <c r="H23" i="14"/>
  <c r="H24" i="14"/>
  <c r="H25" i="14"/>
  <c r="H26" i="14"/>
  <c r="H27" i="14"/>
  <c r="H28" i="14"/>
  <c r="H29" i="14"/>
  <c r="F22" i="14"/>
  <c r="F23" i="14"/>
  <c r="F24" i="14"/>
  <c r="F25" i="14"/>
  <c r="F26" i="14"/>
  <c r="F27" i="14"/>
  <c r="F28" i="14"/>
  <c r="F29" i="14"/>
  <c r="H21" i="14"/>
  <c r="F21" i="14"/>
  <c r="D22" i="14"/>
  <c r="D23" i="14"/>
  <c r="D24" i="14"/>
  <c r="D25" i="14"/>
  <c r="D26" i="14"/>
  <c r="D27" i="14"/>
  <c r="D28" i="14"/>
  <c r="D29" i="14"/>
  <c r="D21" i="14"/>
  <c r="A4" i="14"/>
  <c r="A5" i="14"/>
  <c r="A3" i="14"/>
  <c r="I6" i="15"/>
  <c r="I5" i="15"/>
  <c r="K5" i="15" s="1"/>
  <c r="I4" i="15"/>
  <c r="I6" i="9"/>
  <c r="I5" i="9"/>
  <c r="K5" i="9" s="1"/>
  <c r="I4" i="9"/>
  <c r="K4" i="9" s="1"/>
  <c r="I6" i="5"/>
  <c r="I5" i="5"/>
  <c r="I4" i="5"/>
  <c r="I6" i="3"/>
  <c r="I5" i="3"/>
  <c r="I4" i="3"/>
  <c r="I5" i="2"/>
  <c r="K5" i="2" s="1"/>
  <c r="I6" i="2"/>
  <c r="I4" i="2"/>
  <c r="K6" i="16"/>
  <c r="K5" i="16"/>
  <c r="K4" i="16"/>
  <c r="K6" i="15"/>
  <c r="K4" i="15"/>
  <c r="K6" i="9"/>
  <c r="K6" i="5"/>
  <c r="K5" i="5"/>
  <c r="K4" i="5"/>
  <c r="K6" i="3"/>
  <c r="K5" i="3"/>
  <c r="K4" i="3"/>
  <c r="K6" i="2"/>
  <c r="K4" i="2" l="1"/>
  <c r="A15" i="14"/>
  <c r="F5" i="14"/>
  <c r="J5" i="14" s="1"/>
  <c r="B5" i="14" s="1"/>
  <c r="H5" i="14" s="1"/>
  <c r="F4" i="14"/>
  <c r="J4" i="14" s="1"/>
  <c r="B4" i="14" s="1"/>
  <c r="H4" i="14" s="1"/>
  <c r="A14" i="14"/>
  <c r="F3" i="14"/>
  <c r="J3" i="14" s="1"/>
  <c r="B3" i="14" s="1"/>
  <c r="H3" i="14" s="1"/>
  <c r="A13" i="14"/>
  <c r="H7" i="14" l="1"/>
  <c r="B14" i="14" s="1"/>
  <c r="B15" i="14" l="1"/>
  <c r="C8" i="1"/>
  <c r="F8" i="1"/>
  <c r="E8" i="1"/>
  <c r="D8" i="1"/>
  <c r="D15" i="14"/>
  <c r="E15" i="14" s="1"/>
  <c r="D14" i="14"/>
  <c r="E14" i="14" s="1"/>
  <c r="D13" i="14"/>
  <c r="E13" i="14" s="1"/>
  <c r="B13" i="14"/>
  <c r="C13" i="14" l="1"/>
  <c r="F7" i="1"/>
  <c r="E7" i="1"/>
  <c r="D7" i="1"/>
  <c r="C7" i="1"/>
  <c r="F9" i="1"/>
  <c r="E9" i="1"/>
  <c r="C9" i="1"/>
  <c r="D9" i="1"/>
  <c r="C15" i="14"/>
  <c r="C14" i="14"/>
  <c r="A8" i="1" l="1"/>
  <c r="A9" i="1"/>
  <c r="A7" i="1"/>
  <c r="B8" i="1"/>
  <c r="B7" i="1"/>
  <c r="G7" i="1" s="1"/>
  <c r="B9" i="1"/>
  <c r="G9" i="1" l="1"/>
  <c r="G8" i="1"/>
  <c r="H8" i="1" s="1"/>
  <c r="H9" i="1" l="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H2" authorId="0" shapeId="0" xr:uid="{00000000-0006-0000-0700-000001000000}">
      <text>
        <r>
          <rPr>
            <b/>
            <sz val="9"/>
            <color indexed="81"/>
            <rFont val="Tahoma"/>
            <family val="2"/>
          </rPr>
          <t xml:space="preserve">Fromula
Fee on CCL + Pre-Construction Phase Fee + Staff Amt 24 Months Term + Bonds and Insurance Amt
</t>
        </r>
      </text>
    </comment>
    <comment ref="J2" authorId="0" shapeId="0" xr:uid="{00000000-0006-0000-0700-000002000000}">
      <text>
        <r>
          <rPr>
            <b/>
            <sz val="9"/>
            <color indexed="81"/>
            <rFont val="Tahoma"/>
            <family val="2"/>
          </rPr>
          <t>COW Calculation</t>
        </r>
        <r>
          <rPr>
            <sz val="9"/>
            <color indexed="81"/>
            <rFont val="Tahoma"/>
            <family val="2"/>
          </rPr>
          <t xml:space="preserve">
COW = ((CCL)–(staff+bonds)–(Precon))/(fee%+1)</t>
        </r>
      </text>
    </comment>
    <comment ref="B12" authorId="0" shapeId="0" xr:uid="{00000000-0006-0000-0700-00000300000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ED775B5F-A390-467C-AACF-F5B38470067C}">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403B3436-08ED-4C97-B7C8-5C94EF969CAB}">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<sst xmlns="http://schemas.openxmlformats.org/spreadsheetml/2006/main" count="152" uniqueCount="78">
  <si>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</si>
  <si>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</si>
  <si>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</si>
  <si>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</si>
  <si>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</si>
  <si>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</si>
  <si>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</si>
  <si>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</si>
  <si>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</si>
  <si>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</si>
  <si>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</si>
  <si>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</si>
  <si>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</si>
  <si>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 of Average</t>
  </si>
  <si>
    <t>Rank</t>
  </si>
  <si>
    <t>Average Total Score</t>
  </si>
  <si>
    <t>Score</t>
  </si>
  <si>
    <t>Technical</t>
  </si>
  <si>
    <t>Pre-Construction Phase</t>
  </si>
  <si>
    <t>Construction Phase</t>
  </si>
  <si>
    <t xml:space="preserve"> </t>
  </si>
  <si>
    <t>Fee on COW</t>
  </si>
  <si>
    <t>Fee</t>
  </si>
  <si>
    <t>Fee Percentage</t>
  </si>
  <si>
    <t>Staff Amt Monthly</t>
  </si>
  <si>
    <t>Staff Amt 24 Months Term</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</si>
  <si>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</si>
  <si>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</si>
  <si>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</si>
  <si>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</si>
  <si>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</si>
  <si>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</si>
  <si>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</si>
  <si>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</si>
  <si>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</si>
  <si>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</si>
  <si>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</si>
  <si>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Total</t>
  </si>
  <si>
    <t>Criteria 7</t>
  </si>
  <si>
    <t>Bellows</t>
  </si>
  <si>
    <t>Turner</t>
  </si>
  <si>
    <t>Vaughn</t>
  </si>
  <si>
    <t>RFP730-24016 CMAR Hobby School Step 2</t>
  </si>
  <si>
    <t>Project Executive</t>
  </si>
  <si>
    <t>Project Manager</t>
  </si>
  <si>
    <t>Superintendent</t>
  </si>
  <si>
    <t>Asst Superintendent</t>
  </si>
  <si>
    <t>Project Engineer</t>
  </si>
  <si>
    <t>Project Scheduler</t>
  </si>
  <si>
    <t>Quality Control</t>
  </si>
  <si>
    <t>Safety</t>
  </si>
  <si>
    <t>Project Administrator</t>
  </si>
  <si>
    <t>NOTE:  Purchasing is basing the monthly Staffing Amt given by facilities on 24 months stated in the RFP from June 2024-May 2026.</t>
  </si>
  <si>
    <t>University of Houston Evaluation Matrix $1 Million+</t>
  </si>
  <si>
    <t>Name</t>
  </si>
  <si>
    <t>Evaluation Due Date</t>
  </si>
  <si>
    <t>February 12, 2024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</si>
  <si>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</si>
  <si>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</si>
  <si>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</si>
  <si>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</si>
  <si>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</si>
  <si>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</si>
  <si>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</si>
  <si>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</si>
  <si>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</si>
  <si>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</si>
  <si>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</si>
  <si>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Respondent’s Relevant Experience and Capabilities (Section 4.3)</t>
  </si>
  <si>
    <t>Qualifications of Respondent’s Project Team (Section 4.4)</t>
  </si>
  <si>
    <t>Respondent’s Ability to Estimate and Control Costs (Section 4.5)</t>
  </si>
  <si>
    <t>Respondent’s Ability to Meet the Schedule for this Project (Section 4.6)</t>
  </si>
  <si>
    <t>Respondent’s Ability to Manage this Project (Section 4.7)</t>
  </si>
  <si>
    <t>Respondent’s Past HUB/MBE/WBE Goal Attainment and Quality of Procedures for UHS HUB Goal Attainment on this Project (Section 4.8)</t>
  </si>
  <si>
    <t>Respondent’s Cost and Delivery Proposal (Section 4.9)</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</si>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</sst>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F800]dddd\,\ mmmm\ dd\,\ yyyy"/>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sz val="10"/>
      <name val="Arial"/>
    </font>
    <font>
      <sz val="10"/>
      <color theme="1"/>
      <name val="Calibri"/>
      <family val="2"/>
      <scheme val="minor"/>
    </font>
    <font>
      <sz val="10"/>
      <color theme="1"/>
      <name val="Arial"/>
      <family val="2"/>
    </font>
    <font>
      <u/>
      <sz val="11"/>
      <color theme="10"/>
      <name val="Calibri"/>
      <family val="2"/>
      <scheme val="minor"/>
    </font>
    <font>
      <b/>
      <u/>
      <sz val="11"/>
      <color theme="10"/>
      <name val="Calibri"/>
      <family val="2"/>
      <scheme val="minor"/>
    </font>
    <font>
      <sz val="9"/>
      <name val="Arial"/>
      <family val="2"/>
    </font>
    <font>
      <sz val="8"/>
      <color rgb="FFFF0000"/>
      <name val="Arial"/>
      <family val="2"/>
    </font>
    <font>
      <b/>
      <sz val="8"/>
      <name val="Arial"/>
      <family val="2"/>
    </font>
    <font>
      <b/>
      <sz val="10"/>
      <color rgb="FF000000"/>
      <name val="Arial"/>
      <family val="2"/>
    </font>
    <font>
      <sz val="11"/>
      <name val="Calibri"/>
      <family val="2"/>
      <scheme val="minor"/>
    </font>
    <font>
      <strike/>
      <sz val="11"/>
      <name val="Calibri"/>
      <family val="2"/>
      <scheme val="minor"/>
    </font>
    <font>
      <strike/>
      <sz val="9"/>
      <name val="Arial"/>
      <family val="2"/>
    </font>
    <font>
      <strike/>
      <u/>
      <sz val="11"/>
      <color theme="10"/>
      <name val="Calibri"/>
      <family val="2"/>
      <scheme val="minor"/>
    </font>
    <font>
      <strike/>
      <sz val="10"/>
      <name val="Arial"/>
      <family val="2"/>
    </font>
    <font>
      <sz val="10.5"/>
      <color rgb="FF262626"/>
      <name val="Segoe UI"/>
      <family val="2"/>
    </font>
    <font>
      <b/>
      <sz val="10"/>
      <color indexed="81"/>
      <name val="Tahoma"/>
      <family val="2"/>
    </font>
  </fonts>
  <fills count="32">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2">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51" fillId="0" borderId="0" applyFont="0" applyFill="0" applyBorder="0" applyAlignment="0" applyProtection="0"/>
    <xf numFmtId="0" fontId="5" fillId="0" borderId="0"/>
    <xf numFmtId="0" fontId="4" fillId="0" borderId="0"/>
    <xf numFmtId="0" fontId="4" fillId="0" borderId="0"/>
    <xf numFmtId="9" fontId="4" fillId="0" borderId="0" applyFont="0" applyFill="0" applyBorder="0" applyAlignment="0" applyProtection="0"/>
    <xf numFmtId="9" fontId="59"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62" fillId="0" borderId="0" applyNumberFormat="0" applyFill="0" applyBorder="0" applyAlignment="0" applyProtection="0"/>
  </cellStyleXfs>
  <cellXfs count="162">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3" fillId="0" borderId="0" xfId="0" applyFont="1" applyAlignment="1">
      <alignment horizontal="left"/>
    </xf>
    <xf numFmtId="0" fontId="43" fillId="26" borderId="0" xfId="0" applyFont="1" applyFill="1"/>
    <xf numFmtId="0" fontId="44" fillId="26" borderId="0" xfId="0" applyFont="1" applyFill="1"/>
    <xf numFmtId="0" fontId="21" fillId="26" borderId="0" xfId="0" applyFont="1" applyFill="1"/>
    <xf numFmtId="0" fontId="20" fillId="26" borderId="0" xfId="0" applyFont="1" applyFill="1"/>
    <xf numFmtId="0" fontId="20" fillId="26" borderId="0" xfId="0" applyFont="1" applyFill="1" applyAlignment="1">
      <alignment horizontal="left" vertical="center"/>
    </xf>
    <xf numFmtId="0" fontId="20" fillId="26" borderId="0" xfId="0" applyFont="1" applyFill="1" applyAlignment="1">
      <alignment horizontal="right" textRotation="90" wrapText="1"/>
    </xf>
    <xf numFmtId="0" fontId="20" fillId="26" borderId="0" xfId="0" applyFont="1" applyFill="1" applyAlignment="1">
      <alignment horizontal="center" vertical="center"/>
    </xf>
    <xf numFmtId="0" fontId="21" fillId="26" borderId="11" xfId="0" applyFont="1" applyFill="1" applyBorder="1" applyAlignment="1">
      <alignment horizontal="left"/>
    </xf>
    <xf numFmtId="0" fontId="45" fillId="26" borderId="0" xfId="0" applyFont="1" applyFill="1"/>
    <xf numFmtId="0" fontId="22" fillId="0" borderId="0" xfId="98"/>
    <xf numFmtId="0" fontId="41" fillId="25" borderId="13" xfId="0" applyFont="1" applyFill="1" applyBorder="1" applyAlignment="1">
      <alignment horizontal="right" textRotation="90" wrapText="1"/>
    </xf>
    <xf numFmtId="0" fontId="43" fillId="26" borderId="0" xfId="0" applyFont="1" applyFill="1" applyAlignment="1">
      <alignment horizontal="right"/>
    </xf>
    <xf numFmtId="0" fontId="20" fillId="26" borderId="13" xfId="0" applyFont="1" applyFill="1" applyBorder="1" applyAlignment="1">
      <alignment horizontal="right" textRotation="90" wrapText="1"/>
    </xf>
    <xf numFmtId="4" fontId="21" fillId="26" borderId="12" xfId="0" applyNumberFormat="1" applyFont="1" applyFill="1" applyBorder="1" applyAlignment="1">
      <alignment horizontal="right"/>
    </xf>
    <xf numFmtId="4" fontId="21" fillId="26" borderId="14" xfId="0" applyNumberFormat="1" applyFont="1" applyFill="1" applyBorder="1" applyAlignment="1">
      <alignment horizontal="right"/>
    </xf>
    <xf numFmtId="0" fontId="47" fillId="0" borderId="0" xfId="0" applyFont="1" applyAlignment="1">
      <alignment horizontal="center" vertical="center" wrapText="1"/>
    </xf>
    <xf numFmtId="0" fontId="53" fillId="27" borderId="17"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0" fillId="28" borderId="20" xfId="0" applyFill="1" applyBorder="1"/>
    <xf numFmtId="0" fontId="54" fillId="0" borderId="15" xfId="0" applyFont="1" applyBorder="1" applyAlignment="1">
      <alignment horizontal="center" vertical="center" wrapText="1"/>
    </xf>
    <xf numFmtId="0" fontId="47" fillId="0" borderId="18" xfId="0" applyFont="1" applyBorder="1" applyAlignment="1">
      <alignment horizontal="center" vertical="center" wrapText="1"/>
    </xf>
    <xf numFmtId="0" fontId="47" fillId="27" borderId="17"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7" fillId="28" borderId="22" xfId="0" applyFont="1" applyFill="1" applyBorder="1" applyAlignment="1">
      <alignment horizontal="center" vertical="center" wrapText="1"/>
    </xf>
    <xf numFmtId="0" fontId="47" fillId="28" borderId="23" xfId="0" applyFont="1" applyFill="1" applyBorder="1" applyAlignment="1">
      <alignment horizontal="center" vertical="center" wrapText="1"/>
    </xf>
    <xf numFmtId="0" fontId="52" fillId="28" borderId="24" xfId="0" applyFont="1" applyFill="1" applyBorder="1" applyAlignment="1">
      <alignment vertical="center" wrapText="1"/>
    </xf>
    <xf numFmtId="0" fontId="55" fillId="0" borderId="25" xfId="0" applyFont="1" applyBorder="1" applyAlignment="1">
      <alignment horizontal="center" vertical="center" wrapText="1"/>
    </xf>
    <xf numFmtId="0" fontId="52" fillId="29" borderId="25" xfId="0" applyFont="1" applyFill="1" applyBorder="1" applyAlignment="1">
      <alignment horizontal="center" vertical="center" wrapText="1"/>
    </xf>
    <xf numFmtId="0" fontId="22" fillId="0" borderId="26" xfId="2" applyBorder="1"/>
    <xf numFmtId="44" fontId="22" fillId="0" borderId="27" xfId="108" applyFont="1" applyFill="1" applyBorder="1" applyAlignment="1"/>
    <xf numFmtId="164" fontId="0" fillId="24" borderId="27" xfId="0" applyNumberFormat="1" applyFill="1" applyBorder="1" applyAlignment="1">
      <alignment vertical="center"/>
    </xf>
    <xf numFmtId="10" fontId="0" fillId="24" borderId="27" xfId="0" applyNumberFormat="1" applyFill="1" applyBorder="1" applyAlignment="1">
      <alignment horizontal="center" vertical="center"/>
    </xf>
    <xf numFmtId="164" fontId="54" fillId="24" borderId="27" xfId="0" applyNumberFormat="1" applyFont="1" applyFill="1" applyBorder="1" applyAlignment="1">
      <alignment vertical="center"/>
    </xf>
    <xf numFmtId="164" fontId="48" fillId="0" borderId="27" xfId="0" applyNumberFormat="1" applyFont="1" applyBorder="1" applyAlignment="1">
      <alignment vertical="center"/>
    </xf>
    <xf numFmtId="165" fontId="0" fillId="0" borderId="27" xfId="0" applyNumberFormat="1" applyBorder="1"/>
    <xf numFmtId="165" fontId="0" fillId="0" borderId="0" xfId="0" applyNumberFormat="1"/>
    <xf numFmtId="164" fontId="0" fillId="24" borderId="26" xfId="0" applyNumberFormat="1" applyFill="1" applyBorder="1" applyAlignment="1">
      <alignment vertical="center"/>
    </xf>
    <xf numFmtId="10" fontId="0" fillId="24" borderId="26" xfId="0" applyNumberFormat="1" applyFill="1" applyBorder="1" applyAlignment="1">
      <alignment horizontal="center" vertical="center"/>
    </xf>
    <xf numFmtId="164" fontId="54" fillId="24" borderId="26" xfId="0" applyNumberFormat="1" applyFont="1" applyFill="1" applyBorder="1" applyAlignment="1">
      <alignment vertical="center"/>
    </xf>
    <xf numFmtId="165" fontId="0" fillId="0" borderId="26" xfId="0" applyNumberFormat="1" applyBorder="1"/>
    <xf numFmtId="0" fontId="0" fillId="0" borderId="0" xfId="0" applyAlignment="1">
      <alignment vertical="center"/>
    </xf>
    <xf numFmtId="164" fontId="0" fillId="0" borderId="0" xfId="0" applyNumberFormat="1" applyAlignment="1">
      <alignment vertical="center"/>
    </xf>
    <xf numFmtId="0" fontId="47" fillId="0" borderId="0" xfId="0" applyFont="1" applyAlignment="1">
      <alignment horizontal="right" vertical="center"/>
    </xf>
    <xf numFmtId="164" fontId="47" fillId="0" borderId="0" xfId="0" applyNumberFormat="1" applyFont="1" applyAlignment="1">
      <alignment horizontal="right" vertical="center"/>
    </xf>
    <xf numFmtId="164" fontId="56" fillId="0" borderId="17" xfId="0" applyNumberFormat="1" applyFont="1" applyBorder="1" applyAlignment="1">
      <alignment vertical="center"/>
    </xf>
    <xf numFmtId="0" fontId="22" fillId="0" borderId="0" xfId="0" applyFont="1" applyAlignment="1">
      <alignment horizontal="right"/>
    </xf>
    <xf numFmtId="43" fontId="22" fillId="0" borderId="0" xfId="106" applyFont="1" applyFill="1" applyAlignment="1">
      <alignment vertical="center"/>
    </xf>
    <xf numFmtId="0" fontId="5" fillId="0" borderId="0" xfId="109"/>
    <xf numFmtId="0" fontId="57" fillId="0" borderId="0" xfId="0" applyFont="1" applyAlignment="1">
      <alignment horizontal="center" vertical="center"/>
    </xf>
    <xf numFmtId="0" fontId="22" fillId="0" borderId="17" xfId="0" applyFont="1" applyBorder="1" applyAlignment="1">
      <alignment vertical="center"/>
    </xf>
    <xf numFmtId="0" fontId="49" fillId="0" borderId="17" xfId="0" applyFont="1" applyBorder="1" applyAlignment="1">
      <alignment horizontal="center" vertical="center"/>
    </xf>
    <xf numFmtId="0" fontId="47" fillId="0" borderId="17" xfId="0" applyFont="1" applyBorder="1" applyAlignment="1">
      <alignment horizontal="center" vertical="center"/>
    </xf>
    <xf numFmtId="0" fontId="22" fillId="0" borderId="17" xfId="0" applyFont="1" applyBorder="1" applyAlignment="1">
      <alignment horizontal="center" vertical="center"/>
    </xf>
    <xf numFmtId="0" fontId="22" fillId="0" borderId="0" xfId="0" applyFont="1" applyAlignment="1">
      <alignment horizontal="center" vertical="center"/>
    </xf>
    <xf numFmtId="0" fontId="0" fillId="0" borderId="0" xfId="0" applyAlignment="1">
      <alignment horizontal="center" vertical="center"/>
    </xf>
    <xf numFmtId="0" fontId="47" fillId="0" borderId="0" xfId="0" applyFont="1"/>
    <xf numFmtId="0" fontId="22" fillId="0" borderId="28" xfId="2" applyBorder="1"/>
    <xf numFmtId="2" fontId="49" fillId="0" borderId="27" xfId="0" applyNumberFormat="1" applyFont="1" applyBorder="1" applyAlignment="1">
      <alignment horizontal="center" vertical="center"/>
    </xf>
    <xf numFmtId="1" fontId="47" fillId="0" borderId="27" xfId="0" applyNumberFormat="1" applyFont="1" applyBorder="1" applyAlignment="1">
      <alignment horizontal="center" vertical="center"/>
    </xf>
    <xf numFmtId="44" fontId="0" fillId="0" borderId="27" xfId="0" applyNumberFormat="1" applyBorder="1" applyAlignment="1">
      <alignment horizontal="center" vertical="center"/>
    </xf>
    <xf numFmtId="10" fontId="52" fillId="0" borderId="29" xfId="0" applyNumberFormat="1" applyFont="1" applyBorder="1" applyAlignment="1">
      <alignment horizontal="center" vertical="center"/>
    </xf>
    <xf numFmtId="10" fontId="52" fillId="0" borderId="0" xfId="0" applyNumberFormat="1" applyFont="1" applyAlignment="1">
      <alignment horizontal="center" vertical="center"/>
    </xf>
    <xf numFmtId="2" fontId="0" fillId="0" borderId="0" xfId="0" applyNumberFormat="1" applyAlignment="1">
      <alignment horizontal="center" vertical="center"/>
    </xf>
    <xf numFmtId="2" fontId="49" fillId="0" borderId="26" xfId="0" applyNumberFormat="1" applyFont="1" applyBorder="1" applyAlignment="1">
      <alignment horizontal="center" vertical="center"/>
    </xf>
    <xf numFmtId="2" fontId="22" fillId="0" borderId="0" xfId="0" applyNumberFormat="1" applyFont="1" applyAlignment="1">
      <alignment horizontal="center" vertical="center"/>
    </xf>
    <xf numFmtId="0" fontId="52" fillId="24" borderId="17" xfId="109" applyFont="1" applyFill="1" applyBorder="1" applyAlignment="1">
      <alignment vertical="top" wrapText="1"/>
    </xf>
    <xf numFmtId="0" fontId="52" fillId="0" borderId="0" xfId="109" applyFont="1" applyAlignment="1">
      <alignment vertical="top" wrapText="1"/>
    </xf>
    <xf numFmtId="0" fontId="5" fillId="0" borderId="0" xfId="109" applyAlignment="1">
      <alignment horizontal="left" vertical="top" wrapText="1"/>
    </xf>
    <xf numFmtId="0" fontId="0" fillId="24" borderId="0" xfId="0" applyFill="1"/>
    <xf numFmtId="2" fontId="21" fillId="26" borderId="11" xfId="0" applyNumberFormat="1" applyFont="1" applyFill="1" applyBorder="1"/>
    <xf numFmtId="3" fontId="42" fillId="26" borderId="12" xfId="0" applyNumberFormat="1" applyFont="1" applyFill="1" applyBorder="1" applyAlignment="1">
      <alignment horizontal="right"/>
    </xf>
    <xf numFmtId="164" fontId="47" fillId="24" borderId="0" xfId="0" applyNumberFormat="1" applyFont="1" applyFill="1" applyAlignment="1">
      <alignment vertical="center"/>
    </xf>
    <xf numFmtId="0" fontId="47" fillId="0" borderId="10" xfId="111" applyFont="1" applyBorder="1" applyAlignment="1">
      <alignment horizontal="right"/>
    </xf>
    <xf numFmtId="0" fontId="49" fillId="0" borderId="10" xfId="111" applyFont="1" applyBorder="1" applyAlignment="1">
      <alignment horizontal="right"/>
    </xf>
    <xf numFmtId="0" fontId="60" fillId="0" borderId="30" xfId="0" applyFont="1" applyBorder="1" applyAlignment="1">
      <alignment horizontal="left"/>
    </xf>
    <xf numFmtId="0" fontId="60" fillId="0" borderId="31" xfId="0" applyFont="1" applyBorder="1" applyAlignment="1">
      <alignment horizontal="left"/>
    </xf>
    <xf numFmtId="0" fontId="60" fillId="0" borderId="32" xfId="0" applyFont="1" applyBorder="1" applyAlignment="1">
      <alignment horizontal="left"/>
    </xf>
    <xf numFmtId="0" fontId="60" fillId="0" borderId="33" xfId="0" applyFont="1" applyBorder="1" applyAlignment="1">
      <alignment horizontal="left"/>
    </xf>
    <xf numFmtId="9" fontId="0" fillId="0" borderId="0" xfId="113" applyFont="1"/>
    <xf numFmtId="6" fontId="0" fillId="0" borderId="0" xfId="0" applyNumberFormat="1"/>
    <xf numFmtId="2" fontId="22" fillId="0" borderId="0" xfId="98" applyNumberFormat="1"/>
    <xf numFmtId="2" fontId="48" fillId="0" borderId="0" xfId="98" applyNumberFormat="1" applyFont="1"/>
    <xf numFmtId="0" fontId="21" fillId="24" borderId="0" xfId="0" applyFont="1" applyFill="1"/>
    <xf numFmtId="4" fontId="21" fillId="24" borderId="14" xfId="0" applyNumberFormat="1" applyFont="1" applyFill="1" applyBorder="1" applyAlignment="1">
      <alignment horizontal="right"/>
    </xf>
    <xf numFmtId="0" fontId="21" fillId="24" borderId="11" xfId="0" applyFont="1" applyFill="1" applyBorder="1" applyAlignment="1">
      <alignment horizontal="left"/>
    </xf>
    <xf numFmtId="3" fontId="42" fillId="24" borderId="12" xfId="0" applyNumberFormat="1" applyFont="1" applyFill="1" applyBorder="1" applyAlignment="1">
      <alignment horizontal="right"/>
    </xf>
    <xf numFmtId="2" fontId="21" fillId="24" borderId="11" xfId="0" applyNumberFormat="1" applyFont="1" applyFill="1" applyBorder="1"/>
    <xf numFmtId="0" fontId="47" fillId="0" borderId="0" xfId="98" applyFont="1" applyAlignment="1">
      <alignment horizontal="left"/>
    </xf>
    <xf numFmtId="0" fontId="46" fillId="0" borderId="10" xfId="111" applyFont="1" applyBorder="1" applyAlignment="1">
      <alignment horizontal="center"/>
    </xf>
    <xf numFmtId="0" fontId="0" fillId="0" borderId="16" xfId="0" applyBorder="1" applyAlignment="1">
      <alignment horizontal="center" vertical="center"/>
    </xf>
    <xf numFmtId="0" fontId="0" fillId="0" borderId="21" xfId="0" applyBorder="1" applyAlignment="1">
      <alignment horizontal="center" vertical="center"/>
    </xf>
    <xf numFmtId="0" fontId="53" fillId="28" borderId="18"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57" fillId="0" borderId="18" xfId="0" applyFont="1" applyBorder="1" applyAlignment="1">
      <alignment horizontal="center" vertical="center"/>
    </xf>
    <xf numFmtId="0" fontId="57" fillId="0" borderId="19" xfId="0" applyFont="1" applyBorder="1" applyAlignment="1">
      <alignment horizontal="center" vertical="center"/>
    </xf>
    <xf numFmtId="0" fontId="57" fillId="0" borderId="20" xfId="0" applyFont="1" applyBorder="1" applyAlignment="1">
      <alignment horizontal="center" vertical="center"/>
    </xf>
    <xf numFmtId="0" fontId="43" fillId="0" borderId="0" xfId="0" applyFont="1" applyAlignment="1">
      <alignment horizontal="left"/>
    </xf>
    <xf numFmtId="0" fontId="20" fillId="26" borderId="0" xfId="98" applyFont="1" applyFill="1" applyAlignment="1">
      <alignment horizontal="left" wrapText="1"/>
    </xf>
    <xf numFmtId="0" fontId="20" fillId="26" borderId="0" xfId="98" applyFont="1" applyFill="1" applyAlignment="1">
      <alignment wrapText="1"/>
    </xf>
    <xf numFmtId="0" fontId="22" fillId="26" borderId="0" xfId="98" applyFill="1"/>
    <xf numFmtId="0" fontId="20" fillId="0" borderId="0" xfId="98" applyFont="1" applyAlignment="1">
      <alignment horizontal="left"/>
    </xf>
    <xf numFmtId="0" fontId="21" fillId="26" borderId="0" xfId="98" applyFont="1" applyFill="1"/>
    <xf numFmtId="0" fontId="46" fillId="26" borderId="0" xfId="120" applyFont="1" applyFill="1" applyAlignment="1">
      <alignment horizontal="left"/>
    </xf>
    <xf numFmtId="0" fontId="22" fillId="24" borderId="0" xfId="120" applyFont="1" applyFill="1" applyAlignment="1">
      <alignment horizontal="center"/>
    </xf>
    <xf numFmtId="166" fontId="61" fillId="0" borderId="0" xfId="120" applyNumberFormat="1" applyFont="1" applyAlignment="1">
      <alignment horizontal="center"/>
    </xf>
    <xf numFmtId="0" fontId="61" fillId="26" borderId="0" xfId="120" applyFont="1" applyFill="1"/>
    <xf numFmtId="0" fontId="63" fillId="26" borderId="0" xfId="121" applyFont="1" applyFill="1" applyAlignment="1">
      <alignment horizontal="left" wrapText="1"/>
    </xf>
    <xf numFmtId="0" fontId="63" fillId="26" borderId="0" xfId="121" applyFont="1" applyFill="1" applyAlignment="1">
      <alignment wrapText="1"/>
    </xf>
    <xf numFmtId="0" fontId="22" fillId="24" borderId="34" xfId="98" applyFill="1" applyBorder="1" applyAlignment="1">
      <alignment horizontal="center" wrapText="1"/>
    </xf>
    <xf numFmtId="0" fontId="64" fillId="26" borderId="0" xfId="98" applyFont="1" applyFill="1" applyAlignment="1">
      <alignment horizontal="left" wrapText="1"/>
    </xf>
    <xf numFmtId="0" fontId="63" fillId="26" borderId="0" xfId="121" applyFont="1" applyFill="1" applyAlignment="1">
      <alignment horizontal="left"/>
    </xf>
    <xf numFmtId="0" fontId="63" fillId="26" borderId="0" xfId="121" applyFont="1" applyFill="1" applyAlignment="1"/>
    <xf numFmtId="0" fontId="63" fillId="26" borderId="0" xfId="121" applyFont="1" applyFill="1" applyAlignment="1">
      <alignment horizontal="left"/>
    </xf>
    <xf numFmtId="0" fontId="22" fillId="26" borderId="0" xfId="98" applyFill="1" applyAlignment="1">
      <alignment horizontal="center"/>
    </xf>
    <xf numFmtId="0" fontId="47" fillId="30" borderId="16" xfId="98" applyFont="1" applyFill="1" applyBorder="1" applyAlignment="1">
      <alignment horizontal="left"/>
    </xf>
    <xf numFmtId="0" fontId="47" fillId="30" borderId="15" xfId="98" applyFont="1" applyFill="1" applyBorder="1" applyAlignment="1">
      <alignment horizontal="left"/>
    </xf>
    <xf numFmtId="0" fontId="47" fillId="30" borderId="35" xfId="98" applyFont="1" applyFill="1" applyBorder="1" applyAlignment="1">
      <alignment horizontal="left"/>
    </xf>
    <xf numFmtId="0" fontId="45" fillId="26" borderId="16" xfId="98" applyFont="1" applyFill="1" applyBorder="1" applyAlignment="1">
      <alignment horizontal="left" vertical="top" wrapText="1"/>
    </xf>
    <xf numFmtId="0" fontId="45" fillId="26" borderId="15" xfId="98" applyFont="1" applyFill="1" applyBorder="1" applyAlignment="1">
      <alignment horizontal="left" vertical="top" wrapText="1"/>
    </xf>
    <xf numFmtId="0" fontId="45" fillId="26" borderId="35" xfId="98" applyFont="1" applyFill="1" applyBorder="1" applyAlignment="1">
      <alignment horizontal="left" vertical="top" wrapText="1"/>
    </xf>
    <xf numFmtId="0" fontId="65" fillId="26" borderId="16" xfId="98" applyFont="1" applyFill="1" applyBorder="1" applyAlignment="1">
      <alignment horizontal="left" vertical="top" wrapText="1"/>
    </xf>
    <xf numFmtId="0" fontId="65" fillId="26" borderId="15" xfId="98" applyFont="1" applyFill="1" applyBorder="1" applyAlignment="1">
      <alignment horizontal="left" vertical="top" wrapText="1"/>
    </xf>
    <xf numFmtId="0" fontId="65" fillId="26" borderId="35" xfId="98" applyFont="1" applyFill="1" applyBorder="1" applyAlignment="1">
      <alignment horizontal="left" vertical="top" wrapText="1"/>
    </xf>
    <xf numFmtId="0" fontId="66" fillId="26" borderId="0" xfId="98" applyFont="1" applyFill="1" applyAlignment="1">
      <alignment wrapText="1"/>
    </xf>
    <xf numFmtId="0" fontId="66" fillId="25" borderId="36" xfId="98" applyFont="1" applyFill="1" applyBorder="1" applyAlignment="1">
      <alignment horizontal="center" wrapText="1"/>
    </xf>
    <xf numFmtId="0" fontId="66" fillId="25" borderId="37" xfId="98" applyFont="1" applyFill="1" applyBorder="1" applyAlignment="1">
      <alignment horizontal="center" wrapText="1"/>
    </xf>
    <xf numFmtId="0" fontId="66" fillId="25" borderId="38" xfId="98" applyFont="1" applyFill="1" applyBorder="1" applyAlignment="1">
      <alignment horizontal="center" wrapText="1"/>
    </xf>
    <xf numFmtId="0" fontId="66" fillId="26" borderId="0" xfId="98" applyFont="1" applyFill="1" applyAlignment="1">
      <alignment horizontal="center" wrapText="1"/>
    </xf>
    <xf numFmtId="0" fontId="64" fillId="26" borderId="39" xfId="98" applyFont="1" applyFill="1" applyBorder="1" applyAlignment="1">
      <alignment wrapText="1"/>
    </xf>
    <xf numFmtId="0" fontId="22" fillId="24" borderId="12" xfId="98" applyFill="1" applyBorder="1" applyAlignment="1">
      <alignment horizontal="center"/>
    </xf>
    <xf numFmtId="0" fontId="22" fillId="24" borderId="11" xfId="98" applyFill="1" applyBorder="1" applyAlignment="1">
      <alignment horizontal="center"/>
    </xf>
    <xf numFmtId="0" fontId="22" fillId="24" borderId="40" xfId="98" applyFill="1" applyBorder="1" applyAlignment="1">
      <alignment horizontal="center"/>
    </xf>
    <xf numFmtId="0" fontId="22" fillId="30" borderId="12" xfId="98" applyFill="1" applyBorder="1" applyAlignment="1">
      <alignment horizontal="center"/>
    </xf>
    <xf numFmtId="0" fontId="22" fillId="30" borderId="11" xfId="98" applyFill="1" applyBorder="1" applyAlignment="1">
      <alignment horizontal="center"/>
    </xf>
    <xf numFmtId="0" fontId="22" fillId="30" borderId="40" xfId="98" applyFill="1" applyBorder="1" applyAlignment="1">
      <alignment horizontal="center"/>
    </xf>
    <xf numFmtId="0" fontId="22" fillId="24" borderId="14" xfId="98" applyFill="1" applyBorder="1" applyAlignment="1">
      <alignment horizontal="center"/>
    </xf>
    <xf numFmtId="0" fontId="22" fillId="24" borderId="39" xfId="98" applyFill="1" applyBorder="1" applyAlignment="1">
      <alignment horizontal="center"/>
    </xf>
    <xf numFmtId="0" fontId="22" fillId="24" borderId="41" xfId="98" applyFill="1" applyBorder="1" applyAlignment="1">
      <alignment horizontal="center"/>
    </xf>
    <xf numFmtId="0" fontId="22" fillId="30" borderId="14" xfId="98" applyFill="1" applyBorder="1" applyAlignment="1">
      <alignment horizontal="center"/>
    </xf>
    <xf numFmtId="0" fontId="22" fillId="30" borderId="39" xfId="98" applyFill="1" applyBorder="1" applyAlignment="1">
      <alignment horizontal="center"/>
    </xf>
    <xf numFmtId="0" fontId="22" fillId="30" borderId="41" xfId="98" applyFill="1" applyBorder="1" applyAlignment="1">
      <alignment horizontal="center"/>
    </xf>
    <xf numFmtId="0" fontId="22" fillId="31" borderId="0" xfId="98" applyFill="1"/>
    <xf numFmtId="0" fontId="22" fillId="31" borderId="42" xfId="98" applyFill="1" applyBorder="1"/>
    <xf numFmtId="0" fontId="22" fillId="26" borderId="10" xfId="98" applyFill="1" applyBorder="1"/>
    <xf numFmtId="0" fontId="49" fillId="26" borderId="0" xfId="98" applyFont="1" applyFill="1"/>
    <xf numFmtId="0" fontId="22" fillId="26" borderId="0" xfId="98" applyFill="1" applyAlignment="1">
      <alignment wrapText="1"/>
    </xf>
    <xf numFmtId="0" fontId="67" fillId="0" borderId="0" xfId="120" applyFont="1" applyAlignment="1">
      <alignment horizontal="left"/>
    </xf>
    <xf numFmtId="0" fontId="68" fillId="26" borderId="0" xfId="120" applyFont="1" applyFill="1" applyAlignment="1">
      <alignment vertical="center"/>
    </xf>
    <xf numFmtId="0" fontId="64" fillId="26" borderId="0" xfId="98" applyFont="1" applyFill="1"/>
    <xf numFmtId="0" fontId="62" fillId="26" borderId="0" xfId="121" applyFill="1"/>
    <xf numFmtId="0" fontId="69" fillId="26" borderId="0" xfId="120" applyFont="1" applyFill="1" applyAlignment="1">
      <alignment vertical="center"/>
    </xf>
    <xf numFmtId="0" fontId="70" fillId="26" borderId="0" xfId="98" applyFont="1" applyFill="1"/>
    <xf numFmtId="0" fontId="71" fillId="26" borderId="0" xfId="121" applyFont="1" applyFill="1"/>
    <xf numFmtId="0" fontId="72" fillId="26" borderId="0" xfId="98" applyFont="1" applyFill="1"/>
    <xf numFmtId="0" fontId="72" fillId="26" borderId="0" xfId="98" applyFont="1" applyFill="1" applyAlignment="1">
      <alignment wrapText="1"/>
    </xf>
    <xf numFmtId="0" fontId="73" fillId="0" borderId="0" xfId="120" applyFont="1"/>
    <xf numFmtId="0" fontId="45" fillId="26" borderId="0" xfId="98" applyFont="1" applyFill="1"/>
  </cellXfs>
  <cellStyles count="122">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21" xr:uid="{91645C8F-F61E-4B18-8E4B-62D9F8D1D753}"/>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17" xr:uid="{D3A09AB3-C1AF-467B-96E5-776914DF4FBA}"/>
    <cellStyle name="Normal 11" xfId="120" xr:uid="{E2FFE674-E43E-409C-83E3-E1F72D1D4A0F}"/>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7" xr:uid="{00000000-0005-0000-0000-000051000000}"/>
    <cellStyle name="Normal 3 4" xfId="105" xr:uid="{00000000-0005-0000-0000-000052000000}"/>
    <cellStyle name="Normal 3 5" xfId="109" xr:uid="{00000000-0005-0000-0000-000053000000}"/>
    <cellStyle name="Normal 4" xfId="4" xr:uid="{00000000-0005-0000-0000-000054000000}"/>
    <cellStyle name="Normal 4 10" xfId="100" xr:uid="{00000000-0005-0000-0000-000055000000}"/>
    <cellStyle name="Normal 4 11" xfId="102" xr:uid="{00000000-0005-0000-0000-000056000000}"/>
    <cellStyle name="Normal 4 12" xfId="104" xr:uid="{00000000-0005-0000-0000-000057000000}"/>
    <cellStyle name="Normal 4 13" xfId="111" xr:uid="{D0269218-DA69-47C0-B72B-5A9DAE0CDB07}"/>
    <cellStyle name="Normal 4 14" xfId="115" xr:uid="{C8A4DF32-284A-4871-9503-38EF6CEF8437}"/>
    <cellStyle name="Normal 4 15" xfId="118" xr:uid="{10132E96-7147-4899-9DE4-6D7402CDF368}"/>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C0084F89-70BB-42F9-B39D-F71AED78F618}"/>
    <cellStyle name="Normal 9" xfId="114" xr:uid="{5FD1EA1E-A69C-437F-8DFF-D5A26D96DD6D}"/>
    <cellStyle name="Note 2" xfId="5" xr:uid="{00000000-0005-0000-0000-000063000000}"/>
    <cellStyle name="Note 3" xfId="89" xr:uid="{00000000-0005-0000-0000-000064000000}"/>
    <cellStyle name="Note 4" xfId="42" xr:uid="{00000000-0005-0000-0000-000065000000}"/>
    <cellStyle name="Note 4 2" xfId="99" xr:uid="{00000000-0005-0000-0000-000066000000}"/>
    <cellStyle name="Output 2" xfId="84" xr:uid="{00000000-0005-0000-0000-000067000000}"/>
    <cellStyle name="Output 3" xfId="43" xr:uid="{00000000-0005-0000-0000-000068000000}"/>
    <cellStyle name="Percent" xfId="113" builtinId="5"/>
    <cellStyle name="Percent 2" xfId="112" xr:uid="{0559E949-B3FF-42A5-BB3A-27AAD5121875}"/>
    <cellStyle name="Percent 3" xfId="116" xr:uid="{907DB70A-8F15-49C9-B6BD-AA9C91686EE7}"/>
    <cellStyle name="Percent 4" xfId="119" xr:uid="{1F0C9B88-9B99-46D4-AC22-5F4EB3A23D4F}"/>
    <cellStyle name="Title 2" xfId="85" xr:uid="{00000000-0005-0000-0000-000069000000}"/>
    <cellStyle name="Title 3" xfId="44" xr:uid="{00000000-0005-0000-0000-00006A000000}"/>
    <cellStyle name="Total 2" xfId="86" xr:uid="{00000000-0005-0000-0000-00006B000000}"/>
    <cellStyle name="Total 3" xfId="45" xr:uid="{00000000-0005-0000-0000-00006C000000}"/>
    <cellStyle name="Warning Text 2" xfId="87" xr:uid="{00000000-0005-0000-0000-00006D000000}"/>
    <cellStyle name="Warning Text 3" xfId="46" xr:uid="{00000000-0005-0000-0000-00006E00000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ADBF156B-4F92-4029-9E4F-E2FF230C75F8}"/>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O13"/>
  <sheetViews>
    <sheetView workbookViewId="0">
      <selection activeCell="E40" sqref="E40"/>
    </sheetView>
  </sheetViews>
  <sheetFormatPr defaultRowHeight="12.75" x14ac:dyDescent="0.2"/>
  <cols>
    <col min="1" max="3" width="9.42578125" customWidth="1"/>
    <col min="4" max="10" width="10.140625" customWidth="1"/>
    <col min="11" max="11" width="12.42578125" bestFit="1" customWidth="1"/>
  </cols>
  <sheetData>
    <row r="1" spans="1:15" ht="15.75" x14ac:dyDescent="0.25">
      <c r="A1" s="4" t="s">
        <v>0</v>
      </c>
      <c r="B1" s="3"/>
      <c r="C1" s="3"/>
      <c r="D1" s="3"/>
      <c r="E1" s="1"/>
      <c r="F1" s="1"/>
      <c r="G1" s="1"/>
      <c r="H1" s="1"/>
      <c r="I1" s="1"/>
      <c r="J1" s="1"/>
      <c r="K1" s="1"/>
    </row>
    <row r="2" spans="1:15" ht="15.75" x14ac:dyDescent="0.25">
      <c r="A2" s="1"/>
    </row>
    <row r="3" spans="1:15" s="2" customFormat="1" x14ac:dyDescent="0.2">
      <c r="A3" s="93"/>
      <c r="B3" s="93"/>
      <c r="C3" s="93"/>
      <c r="D3" s="77" t="s">
        <v>6</v>
      </c>
      <c r="E3" s="77" t="s">
        <v>7</v>
      </c>
      <c r="F3" s="77" t="s">
        <v>8</v>
      </c>
      <c r="G3" s="77" t="s">
        <v>9</v>
      </c>
      <c r="H3" s="77" t="s">
        <v>10</v>
      </c>
      <c r="I3" s="77" t="s">
        <v>11</v>
      </c>
      <c r="J3" s="77" t="s">
        <v>38</v>
      </c>
      <c r="K3" s="78" t="s">
        <v>37</v>
      </c>
      <c r="L3" s="14"/>
      <c r="M3" s="14"/>
      <c r="N3" s="14"/>
      <c r="O3" s="14"/>
    </row>
    <row r="4" spans="1:15" x14ac:dyDescent="0.2">
      <c r="A4" s="92" t="s">
        <v>39</v>
      </c>
      <c r="B4" s="92"/>
      <c r="C4" s="92"/>
      <c r="D4" s="14">
        <v>16</v>
      </c>
      <c r="E4" s="14">
        <v>12</v>
      </c>
      <c r="F4" s="14">
        <v>12</v>
      </c>
      <c r="G4" s="14">
        <v>4</v>
      </c>
      <c r="H4" s="14">
        <v>4</v>
      </c>
      <c r="I4" s="14">
        <f>'6'!I4</f>
        <v>10</v>
      </c>
      <c r="J4" s="85">
        <f>'Cost Summary'!B13</f>
        <v>27.012824841275105</v>
      </c>
      <c r="K4" s="86">
        <f>SUM(D4:J4)</f>
        <v>85.012824841275105</v>
      </c>
      <c r="L4" s="14"/>
      <c r="M4" s="14"/>
      <c r="N4" s="14"/>
      <c r="O4" s="14"/>
    </row>
    <row r="5" spans="1:15" x14ac:dyDescent="0.2">
      <c r="A5" s="92" t="s">
        <v>40</v>
      </c>
      <c r="B5" s="92"/>
      <c r="C5" s="92"/>
      <c r="D5" s="14">
        <v>16</v>
      </c>
      <c r="E5" s="14">
        <v>12</v>
      </c>
      <c r="F5" s="14">
        <v>6</v>
      </c>
      <c r="G5" s="14">
        <v>3</v>
      </c>
      <c r="H5" s="14">
        <v>3</v>
      </c>
      <c r="I5" s="14">
        <f>'6'!I5</f>
        <v>10</v>
      </c>
      <c r="J5" s="85">
        <f>'Cost Summary'!B14</f>
        <v>28.740887344864561</v>
      </c>
      <c r="K5" s="86">
        <f t="shared" ref="K5:K6" si="0">SUM(D5:J5)</f>
        <v>78.740887344864561</v>
      </c>
      <c r="L5" s="14"/>
      <c r="M5" s="14"/>
      <c r="N5" s="14"/>
      <c r="O5" s="14"/>
    </row>
    <row r="6" spans="1:15" x14ac:dyDescent="0.2">
      <c r="A6" s="92" t="s">
        <v>41</v>
      </c>
      <c r="B6" s="92"/>
      <c r="C6" s="92"/>
      <c r="D6" s="14">
        <v>16</v>
      </c>
      <c r="E6" s="14">
        <v>13.5</v>
      </c>
      <c r="F6" s="14">
        <v>15</v>
      </c>
      <c r="G6" s="14">
        <v>4.5</v>
      </c>
      <c r="H6" s="14">
        <v>4.5</v>
      </c>
      <c r="I6" s="14">
        <f>'6'!I6</f>
        <v>10</v>
      </c>
      <c r="J6" s="85">
        <f>'Cost Summary'!B15</f>
        <v>30</v>
      </c>
      <c r="K6" s="86">
        <f t="shared" si="0"/>
        <v>93.5</v>
      </c>
      <c r="L6" s="14"/>
      <c r="M6" s="14"/>
      <c r="N6" s="14"/>
      <c r="O6" s="14"/>
    </row>
    <row r="7" spans="1:15" x14ac:dyDescent="0.2">
      <c r="A7" s="14"/>
      <c r="B7" s="14"/>
      <c r="C7" s="14"/>
      <c r="D7" s="14"/>
      <c r="E7" s="14"/>
      <c r="F7" s="14"/>
      <c r="G7" s="14"/>
      <c r="H7" s="14"/>
      <c r="I7" s="14"/>
      <c r="J7" s="14"/>
      <c r="K7" s="14"/>
      <c r="L7" s="14"/>
      <c r="M7" s="14"/>
      <c r="N7" s="14"/>
      <c r="O7" s="14"/>
    </row>
    <row r="8" spans="1:15" x14ac:dyDescent="0.2">
      <c r="A8" s="14"/>
      <c r="B8" s="14"/>
      <c r="C8" s="14"/>
      <c r="D8" s="14"/>
      <c r="E8" s="14"/>
      <c r="F8" s="14"/>
      <c r="G8" s="14"/>
      <c r="H8" s="14"/>
      <c r="I8" s="14"/>
      <c r="J8" s="14"/>
      <c r="K8" s="14"/>
      <c r="L8" s="14"/>
      <c r="M8" s="14"/>
      <c r="N8" s="14"/>
      <c r="O8" s="14"/>
    </row>
    <row r="9" spans="1:15" x14ac:dyDescent="0.2">
      <c r="A9" s="14"/>
      <c r="B9" s="14"/>
      <c r="C9" s="14"/>
      <c r="D9" s="14"/>
      <c r="E9" s="14"/>
      <c r="F9" s="14"/>
      <c r="G9" s="14"/>
      <c r="H9" s="14"/>
      <c r="I9" s="14"/>
      <c r="J9" s="14"/>
      <c r="K9" s="14"/>
      <c r="L9" s="14"/>
      <c r="M9" s="14"/>
      <c r="N9" s="14"/>
      <c r="O9" s="14"/>
    </row>
    <row r="10" spans="1:15" x14ac:dyDescent="0.2">
      <c r="A10" s="14"/>
      <c r="B10" s="14"/>
      <c r="C10" s="14"/>
      <c r="D10" s="14"/>
      <c r="E10" s="14"/>
      <c r="F10" s="14"/>
      <c r="G10" s="14"/>
      <c r="H10" s="14"/>
      <c r="I10" s="14"/>
      <c r="J10" s="14"/>
      <c r="K10" s="14"/>
      <c r="L10" s="14"/>
      <c r="M10" s="14"/>
      <c r="N10" s="14"/>
      <c r="O10" s="14"/>
    </row>
    <row r="11" spans="1:15" x14ac:dyDescent="0.2">
      <c r="A11" s="14"/>
      <c r="B11" s="14"/>
      <c r="C11" s="14"/>
      <c r="D11" s="14"/>
      <c r="E11" s="14"/>
      <c r="F11" s="14"/>
      <c r="G11" s="14"/>
      <c r="H11" s="14"/>
      <c r="I11" s="14"/>
      <c r="J11" s="14"/>
      <c r="K11" s="14"/>
      <c r="L11" s="14"/>
      <c r="M11" s="14"/>
      <c r="N11" s="14"/>
      <c r="O11" s="14"/>
    </row>
    <row r="12" spans="1:15" x14ac:dyDescent="0.2">
      <c r="A12" s="14"/>
      <c r="B12" s="14"/>
      <c r="C12" s="14"/>
      <c r="D12" s="14"/>
      <c r="E12" s="14"/>
      <c r="F12" s="14"/>
      <c r="G12" s="14"/>
      <c r="H12" s="14"/>
      <c r="I12" s="14"/>
      <c r="J12" s="14"/>
      <c r="K12" s="14"/>
      <c r="L12" s="14"/>
      <c r="M12" s="14"/>
      <c r="N12" s="14"/>
      <c r="O12" s="14"/>
    </row>
    <row r="13" spans="1:15" x14ac:dyDescent="0.2">
      <c r="A13" s="14"/>
      <c r="B13" s="14"/>
      <c r="C13" s="14"/>
      <c r="D13" s="14"/>
      <c r="E13" s="14"/>
      <c r="F13" s="14"/>
      <c r="G13" s="14"/>
      <c r="H13" s="14"/>
      <c r="I13" s="14"/>
      <c r="J13" s="14"/>
      <c r="K13" s="14"/>
      <c r="L13" s="14"/>
      <c r="M13" s="14"/>
      <c r="N13" s="14"/>
      <c r="O13" s="14"/>
    </row>
  </sheetData>
  <mergeCells count="4">
    <mergeCell ref="A5:C5"/>
    <mergeCell ref="A6:C6"/>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Q13"/>
  <sheetViews>
    <sheetView workbookViewId="0">
      <selection activeCell="S32" sqref="S32"/>
    </sheetView>
  </sheetViews>
  <sheetFormatPr defaultRowHeight="12.75" x14ac:dyDescent="0.2"/>
  <cols>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3"/>
      <c r="B3" s="93"/>
      <c r="C3" s="93"/>
      <c r="D3" s="77" t="s">
        <v>6</v>
      </c>
      <c r="E3" s="77" t="s">
        <v>7</v>
      </c>
      <c r="F3" s="77" t="s">
        <v>8</v>
      </c>
      <c r="G3" s="77" t="s">
        <v>9</v>
      </c>
      <c r="H3" s="77" t="s">
        <v>10</v>
      </c>
      <c r="I3" s="77" t="s">
        <v>11</v>
      </c>
      <c r="J3" s="77" t="s">
        <v>38</v>
      </c>
      <c r="K3" s="78" t="s">
        <v>37</v>
      </c>
      <c r="L3" s="14"/>
      <c r="M3" s="14"/>
      <c r="N3" s="14"/>
      <c r="O3" s="14"/>
      <c r="P3" s="2"/>
      <c r="Q3" s="2"/>
    </row>
    <row r="4" spans="1:17" x14ac:dyDescent="0.2">
      <c r="A4" s="92" t="s">
        <v>39</v>
      </c>
      <c r="B4" s="92"/>
      <c r="C4" s="92"/>
      <c r="D4" s="14">
        <v>12</v>
      </c>
      <c r="E4" s="14">
        <v>10.5</v>
      </c>
      <c r="F4" s="14">
        <v>11.25</v>
      </c>
      <c r="G4" s="14">
        <v>3</v>
      </c>
      <c r="H4" s="14">
        <v>3.5</v>
      </c>
      <c r="I4" s="14">
        <f>'6'!I4</f>
        <v>10</v>
      </c>
      <c r="J4" s="85">
        <f>'Cost Summary'!B13</f>
        <v>27.012824841275105</v>
      </c>
      <c r="K4" s="86">
        <f>SUM(D4:J4)</f>
        <v>77.262824841275105</v>
      </c>
      <c r="L4" s="14"/>
      <c r="M4" s="14"/>
      <c r="N4" s="14"/>
      <c r="O4" s="14"/>
    </row>
    <row r="5" spans="1:17" x14ac:dyDescent="0.2">
      <c r="A5" s="92" t="s">
        <v>40</v>
      </c>
      <c r="B5" s="92"/>
      <c r="C5" s="92"/>
      <c r="D5" s="14">
        <v>14</v>
      </c>
      <c r="E5" s="14">
        <v>9</v>
      </c>
      <c r="F5" s="14">
        <v>10.5</v>
      </c>
      <c r="G5" s="14">
        <v>3.5</v>
      </c>
      <c r="H5" s="14">
        <v>3</v>
      </c>
      <c r="I5" s="14">
        <f>'6'!I5</f>
        <v>10</v>
      </c>
      <c r="J5" s="85">
        <f>'Cost Summary'!B14</f>
        <v>28.740887344864561</v>
      </c>
      <c r="K5" s="86">
        <f t="shared" ref="K5:K6" si="0">SUM(D5:J5)</f>
        <v>78.740887344864561</v>
      </c>
      <c r="L5" s="14"/>
      <c r="M5" s="14"/>
      <c r="N5" s="14"/>
      <c r="O5" s="14"/>
    </row>
    <row r="6" spans="1:17" x14ac:dyDescent="0.2">
      <c r="A6" s="92" t="s">
        <v>41</v>
      </c>
      <c r="B6" s="92"/>
      <c r="C6" s="92"/>
      <c r="D6" s="14">
        <v>18</v>
      </c>
      <c r="E6" s="14">
        <v>12</v>
      </c>
      <c r="F6" s="14">
        <v>11.25</v>
      </c>
      <c r="G6" s="14">
        <v>4</v>
      </c>
      <c r="H6" s="14">
        <v>4</v>
      </c>
      <c r="I6" s="14">
        <f>'6'!I6</f>
        <v>10</v>
      </c>
      <c r="J6" s="85">
        <f>'Cost Summary'!B15</f>
        <v>30</v>
      </c>
      <c r="K6" s="86">
        <f t="shared" si="0"/>
        <v>89.25</v>
      </c>
      <c r="L6" s="14"/>
      <c r="M6" s="14"/>
      <c r="N6" s="14"/>
      <c r="O6" s="14"/>
    </row>
    <row r="7" spans="1:17" x14ac:dyDescent="0.2">
      <c r="A7" s="14"/>
      <c r="B7" s="14"/>
      <c r="C7" s="14"/>
      <c r="D7" s="14"/>
      <c r="E7" s="14"/>
      <c r="F7" s="14"/>
      <c r="G7" s="14"/>
      <c r="H7" s="14"/>
      <c r="I7" s="14"/>
      <c r="J7" s="14"/>
      <c r="K7" s="14"/>
      <c r="L7" s="14"/>
      <c r="M7" s="14"/>
      <c r="N7" s="14"/>
      <c r="O7" s="14"/>
    </row>
    <row r="8" spans="1:17" x14ac:dyDescent="0.2">
      <c r="A8" s="14"/>
      <c r="B8" s="14"/>
      <c r="C8" s="14"/>
      <c r="D8" s="14"/>
      <c r="E8" s="14"/>
      <c r="F8" s="14"/>
      <c r="G8" s="14"/>
      <c r="H8" s="14"/>
      <c r="I8" s="14"/>
      <c r="J8" s="14"/>
      <c r="K8" s="14"/>
      <c r="L8" s="14"/>
      <c r="M8" s="14"/>
      <c r="N8" s="14"/>
      <c r="O8" s="14"/>
    </row>
    <row r="9" spans="1:17" x14ac:dyDescent="0.2">
      <c r="A9" s="14"/>
      <c r="B9" s="14"/>
      <c r="C9" s="14"/>
      <c r="D9" s="14"/>
      <c r="E9" s="14"/>
      <c r="F9" s="14"/>
      <c r="G9" s="14"/>
      <c r="H9" s="14"/>
      <c r="I9" s="14"/>
      <c r="J9" s="14"/>
      <c r="K9" s="14"/>
      <c r="L9" s="14"/>
      <c r="M9" s="14"/>
      <c r="N9" s="14"/>
      <c r="O9" s="14"/>
    </row>
    <row r="10" spans="1:17" x14ac:dyDescent="0.2">
      <c r="A10" s="14"/>
      <c r="B10" s="14"/>
      <c r="C10" s="14"/>
      <c r="D10" s="14"/>
      <c r="E10" s="14"/>
      <c r="F10" s="14"/>
      <c r="G10" s="14"/>
      <c r="H10" s="14"/>
      <c r="I10" s="14"/>
      <c r="J10" s="14"/>
      <c r="K10" s="14"/>
      <c r="L10" s="14"/>
      <c r="M10" s="14"/>
      <c r="N10" s="14"/>
      <c r="O10" s="14"/>
    </row>
    <row r="11" spans="1:17" x14ac:dyDescent="0.2">
      <c r="A11" s="14"/>
      <c r="B11" s="14"/>
      <c r="C11" s="14"/>
      <c r="D11" s="14"/>
      <c r="E11" s="14"/>
      <c r="F11" s="14"/>
      <c r="G11" s="14"/>
      <c r="H11" s="14"/>
      <c r="I11" s="14"/>
      <c r="J11" s="14"/>
      <c r="K11" s="14"/>
      <c r="L11" s="14"/>
      <c r="M11" s="14"/>
      <c r="N11" s="14"/>
      <c r="O11" s="14"/>
    </row>
    <row r="12" spans="1:17" x14ac:dyDescent="0.2">
      <c r="A12" s="14"/>
      <c r="B12" s="14"/>
      <c r="C12" s="14"/>
      <c r="D12" s="14"/>
      <c r="E12" s="14"/>
      <c r="F12" s="14"/>
      <c r="G12" s="14"/>
      <c r="H12" s="14"/>
      <c r="I12" s="14"/>
      <c r="J12" s="14"/>
      <c r="K12" s="14"/>
      <c r="L12" s="14"/>
      <c r="M12" s="14"/>
      <c r="N12" s="14"/>
      <c r="O12" s="14"/>
    </row>
    <row r="13" spans="1:17" x14ac:dyDescent="0.2">
      <c r="A13" s="14"/>
      <c r="B13" s="14"/>
      <c r="C13" s="14"/>
      <c r="D13" s="14"/>
      <c r="E13" s="14"/>
      <c r="F13" s="14"/>
      <c r="G13" s="14"/>
      <c r="H13" s="14"/>
      <c r="I13" s="14"/>
      <c r="J13" s="14"/>
      <c r="K13" s="14"/>
      <c r="L13" s="14"/>
      <c r="M13" s="14"/>
      <c r="N13" s="14"/>
      <c r="O13" s="14"/>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Q13"/>
  <sheetViews>
    <sheetView workbookViewId="0">
      <selection activeCell="J19" sqref="J19"/>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3"/>
      <c r="B3" s="93"/>
      <c r="C3" s="93"/>
      <c r="D3" s="77" t="s">
        <v>6</v>
      </c>
      <c r="E3" s="77" t="s">
        <v>7</v>
      </c>
      <c r="F3" s="77" t="s">
        <v>8</v>
      </c>
      <c r="G3" s="77" t="s">
        <v>9</v>
      </c>
      <c r="H3" s="77" t="s">
        <v>10</v>
      </c>
      <c r="I3" s="77" t="s">
        <v>11</v>
      </c>
      <c r="J3" s="77" t="s">
        <v>38</v>
      </c>
      <c r="K3" s="78" t="s">
        <v>37</v>
      </c>
      <c r="L3" s="14"/>
      <c r="M3" s="14"/>
      <c r="N3" s="14"/>
      <c r="O3" s="14"/>
      <c r="P3" s="2"/>
      <c r="Q3" s="2"/>
    </row>
    <row r="4" spans="1:17" x14ac:dyDescent="0.2">
      <c r="A4" s="92" t="s">
        <v>39</v>
      </c>
      <c r="B4" s="92"/>
      <c r="C4" s="92"/>
      <c r="D4" s="14">
        <v>13.6</v>
      </c>
      <c r="E4" s="14">
        <v>11.399999999999999</v>
      </c>
      <c r="F4" s="14">
        <v>10.8</v>
      </c>
      <c r="G4" s="14">
        <v>4.2</v>
      </c>
      <c r="H4" s="14">
        <v>4</v>
      </c>
      <c r="I4" s="14">
        <f>'6'!I4</f>
        <v>10</v>
      </c>
      <c r="J4" s="85">
        <f>'Cost Summary'!B13</f>
        <v>27.012824841275105</v>
      </c>
      <c r="K4" s="86">
        <f>SUM(D4:J4)</f>
        <v>81.012824841275105</v>
      </c>
      <c r="L4" s="14"/>
      <c r="M4" s="14"/>
      <c r="N4" s="14"/>
      <c r="O4" s="14"/>
    </row>
    <row r="5" spans="1:17" x14ac:dyDescent="0.2">
      <c r="A5" s="92" t="s">
        <v>40</v>
      </c>
      <c r="B5" s="92"/>
      <c r="C5" s="92"/>
      <c r="D5" s="14">
        <v>16.8</v>
      </c>
      <c r="E5" s="14">
        <v>11.399999999999999</v>
      </c>
      <c r="F5" s="14">
        <v>12</v>
      </c>
      <c r="G5" s="14">
        <v>3.8</v>
      </c>
      <c r="H5" s="14">
        <v>3.9</v>
      </c>
      <c r="I5" s="14">
        <f>'6'!I5</f>
        <v>10</v>
      </c>
      <c r="J5" s="85">
        <f>'Cost Summary'!B14</f>
        <v>28.740887344864561</v>
      </c>
      <c r="K5" s="86">
        <f t="shared" ref="K5:K6" si="0">SUM(D5:J5)</f>
        <v>86.640887344864552</v>
      </c>
      <c r="L5" s="14"/>
      <c r="M5" s="14"/>
      <c r="N5" s="14"/>
      <c r="O5" s="14"/>
    </row>
    <row r="6" spans="1:17" x14ac:dyDescent="0.2">
      <c r="A6" s="92" t="s">
        <v>41</v>
      </c>
      <c r="B6" s="92"/>
      <c r="C6" s="92"/>
      <c r="D6" s="14">
        <v>18</v>
      </c>
      <c r="E6" s="14">
        <v>13.200000000000001</v>
      </c>
      <c r="F6" s="14">
        <v>13.200000000000001</v>
      </c>
      <c r="G6" s="14">
        <v>4.5999999999999996</v>
      </c>
      <c r="H6" s="14">
        <v>4.5</v>
      </c>
      <c r="I6" s="14">
        <f>'6'!I6</f>
        <v>10</v>
      </c>
      <c r="J6" s="85">
        <f>'Cost Summary'!B15</f>
        <v>30</v>
      </c>
      <c r="K6" s="86">
        <f t="shared" si="0"/>
        <v>93.5</v>
      </c>
      <c r="L6" s="14"/>
      <c r="M6" s="14"/>
      <c r="N6" s="14"/>
      <c r="O6" s="14"/>
    </row>
    <row r="7" spans="1:17" x14ac:dyDescent="0.2">
      <c r="A7" s="14"/>
      <c r="B7" s="14"/>
      <c r="C7" s="14"/>
      <c r="D7" s="14"/>
      <c r="E7" s="14"/>
      <c r="F7" s="14"/>
      <c r="G7" s="14"/>
      <c r="H7" s="14"/>
      <c r="I7" s="14"/>
      <c r="J7" s="14"/>
      <c r="K7" s="14"/>
      <c r="L7" s="14"/>
      <c r="M7" s="14"/>
      <c r="N7" s="14"/>
      <c r="O7" s="14"/>
    </row>
    <row r="8" spans="1:17" x14ac:dyDescent="0.2">
      <c r="A8" s="14"/>
      <c r="B8" s="14"/>
      <c r="C8" s="14"/>
      <c r="D8" s="14"/>
      <c r="E8" s="14"/>
      <c r="F8" s="14"/>
      <c r="G8" s="14"/>
      <c r="H8" s="14"/>
      <c r="I8" s="14"/>
      <c r="J8" s="14"/>
      <c r="K8" s="14"/>
      <c r="L8" s="14"/>
      <c r="M8" s="14"/>
      <c r="N8" s="14"/>
      <c r="O8" s="14"/>
    </row>
    <row r="9" spans="1:17" x14ac:dyDescent="0.2">
      <c r="A9" s="14"/>
      <c r="B9" s="14"/>
      <c r="C9" s="14"/>
      <c r="D9" s="14"/>
      <c r="E9" s="14"/>
      <c r="F9" s="14"/>
      <c r="G9" s="14"/>
      <c r="H9" s="14"/>
      <c r="I9" s="14"/>
      <c r="J9" s="14"/>
      <c r="K9" s="14"/>
      <c r="L9" s="14"/>
      <c r="M9" s="14"/>
      <c r="N9" s="14"/>
      <c r="O9" s="14"/>
    </row>
    <row r="10" spans="1:17" x14ac:dyDescent="0.2">
      <c r="A10" s="14"/>
      <c r="B10" s="14"/>
      <c r="C10" s="14"/>
      <c r="D10" s="14"/>
      <c r="E10" s="14"/>
      <c r="F10" s="14"/>
      <c r="G10" s="14"/>
      <c r="H10" s="14"/>
      <c r="I10" s="14"/>
      <c r="J10" s="14"/>
      <c r="K10" s="14"/>
      <c r="L10" s="14"/>
      <c r="M10" s="14"/>
      <c r="N10" s="14"/>
      <c r="O10" s="14"/>
    </row>
    <row r="11" spans="1:17" x14ac:dyDescent="0.2">
      <c r="A11" s="14"/>
      <c r="B11" s="14"/>
      <c r="C11" s="14"/>
      <c r="D11" s="14"/>
      <c r="E11" s="14"/>
      <c r="F11" s="14"/>
      <c r="G11" s="14"/>
      <c r="H11" s="14"/>
      <c r="I11" s="14"/>
      <c r="J11" s="14"/>
      <c r="K11" s="14"/>
      <c r="L11" s="14"/>
      <c r="M11" s="14"/>
      <c r="N11" s="14"/>
      <c r="O11" s="14"/>
    </row>
    <row r="12" spans="1:17" x14ac:dyDescent="0.2">
      <c r="A12" s="14"/>
      <c r="B12" s="14"/>
      <c r="C12" s="14"/>
      <c r="D12" s="14"/>
      <c r="E12" s="14"/>
      <c r="F12" s="14"/>
      <c r="G12" s="14"/>
      <c r="H12" s="14"/>
      <c r="I12" s="14"/>
      <c r="J12" s="14"/>
      <c r="K12" s="14"/>
      <c r="L12" s="14"/>
      <c r="M12" s="14"/>
      <c r="N12" s="14"/>
      <c r="O12" s="14"/>
    </row>
    <row r="13" spans="1:17" x14ac:dyDescent="0.2">
      <c r="A13" s="14"/>
      <c r="B13" s="14"/>
      <c r="C13" s="14"/>
      <c r="D13" s="14"/>
      <c r="E13" s="14"/>
      <c r="F13" s="14"/>
      <c r="G13" s="14"/>
      <c r="H13" s="14"/>
      <c r="I13" s="14"/>
      <c r="J13" s="14"/>
      <c r="K13" s="14"/>
      <c r="L13" s="14"/>
      <c r="M13" s="14"/>
      <c r="N13" s="14"/>
      <c r="O13" s="14"/>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Q13"/>
  <sheetViews>
    <sheetView workbookViewId="0">
      <selection activeCell="I36" sqref="I36"/>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3"/>
      <c r="B3" s="93"/>
      <c r="C3" s="93"/>
      <c r="D3" s="77" t="s">
        <v>6</v>
      </c>
      <c r="E3" s="77" t="s">
        <v>7</v>
      </c>
      <c r="F3" s="77" t="s">
        <v>8</v>
      </c>
      <c r="G3" s="77" t="s">
        <v>9</v>
      </c>
      <c r="H3" s="77" t="s">
        <v>10</v>
      </c>
      <c r="I3" s="77" t="s">
        <v>11</v>
      </c>
      <c r="J3" s="77" t="s">
        <v>38</v>
      </c>
      <c r="K3" s="78" t="s">
        <v>37</v>
      </c>
      <c r="L3" s="14"/>
      <c r="M3" s="14"/>
      <c r="N3" s="14"/>
      <c r="O3" s="14"/>
      <c r="P3" s="2"/>
      <c r="Q3" s="2"/>
    </row>
    <row r="4" spans="1:17" x14ac:dyDescent="0.2">
      <c r="A4" s="92" t="s">
        <v>39</v>
      </c>
      <c r="B4" s="92"/>
      <c r="C4" s="92"/>
      <c r="D4" s="14">
        <v>16</v>
      </c>
      <c r="E4" s="14">
        <v>12</v>
      </c>
      <c r="F4" s="14">
        <v>9</v>
      </c>
      <c r="G4" s="14">
        <v>3</v>
      </c>
      <c r="H4" s="14">
        <v>3</v>
      </c>
      <c r="I4" s="14">
        <f>'6'!I4</f>
        <v>10</v>
      </c>
      <c r="J4" s="85">
        <f>'Cost Summary'!B13</f>
        <v>27.012824841275105</v>
      </c>
      <c r="K4" s="86">
        <f>SUM(D4:J4)</f>
        <v>80.012824841275105</v>
      </c>
      <c r="L4" s="14"/>
      <c r="M4" s="14"/>
      <c r="N4" s="14"/>
      <c r="O4" s="14"/>
    </row>
    <row r="5" spans="1:17" x14ac:dyDescent="0.2">
      <c r="A5" s="92" t="s">
        <v>40</v>
      </c>
      <c r="B5" s="92"/>
      <c r="C5" s="92"/>
      <c r="D5" s="14">
        <v>12</v>
      </c>
      <c r="E5" s="14">
        <v>9</v>
      </c>
      <c r="F5" s="14">
        <v>10.5</v>
      </c>
      <c r="G5" s="14">
        <v>3</v>
      </c>
      <c r="H5" s="14">
        <v>3</v>
      </c>
      <c r="I5" s="14">
        <f>'6'!I5</f>
        <v>10</v>
      </c>
      <c r="J5" s="85">
        <f>'Cost Summary'!B14</f>
        <v>28.740887344864561</v>
      </c>
      <c r="K5" s="86">
        <f t="shared" ref="K5:K6" si="0">SUM(D5:J5)</f>
        <v>76.240887344864561</v>
      </c>
      <c r="L5" s="14"/>
      <c r="M5" s="14"/>
      <c r="N5" s="14"/>
      <c r="O5" s="14"/>
    </row>
    <row r="6" spans="1:17" x14ac:dyDescent="0.2">
      <c r="A6" s="92" t="s">
        <v>41</v>
      </c>
      <c r="B6" s="92"/>
      <c r="C6" s="92"/>
      <c r="D6" s="14">
        <v>18</v>
      </c>
      <c r="E6" s="14">
        <v>13.5</v>
      </c>
      <c r="F6" s="14">
        <v>12</v>
      </c>
      <c r="G6" s="14">
        <v>4</v>
      </c>
      <c r="H6" s="14">
        <v>4.5</v>
      </c>
      <c r="I6" s="14">
        <f>'6'!I6</f>
        <v>10</v>
      </c>
      <c r="J6" s="85">
        <f>'Cost Summary'!B15</f>
        <v>30</v>
      </c>
      <c r="K6" s="86">
        <f t="shared" si="0"/>
        <v>92</v>
      </c>
      <c r="L6" s="14"/>
      <c r="M6" s="14"/>
      <c r="N6" s="14"/>
      <c r="O6" s="14"/>
    </row>
    <row r="7" spans="1:17" x14ac:dyDescent="0.2">
      <c r="A7" s="14"/>
      <c r="B7" s="14"/>
      <c r="C7" s="14"/>
      <c r="D7" s="14"/>
      <c r="E7" s="14"/>
      <c r="F7" s="14"/>
      <c r="G7" s="14"/>
      <c r="H7" s="14"/>
      <c r="I7" s="14"/>
      <c r="J7" s="14"/>
      <c r="K7" s="86"/>
      <c r="L7" s="14"/>
      <c r="M7" s="14"/>
      <c r="N7" s="14"/>
      <c r="O7" s="14"/>
    </row>
    <row r="8" spans="1:17" x14ac:dyDescent="0.2">
      <c r="A8" s="14"/>
      <c r="B8" s="14"/>
      <c r="C8" s="14"/>
      <c r="D8" s="14"/>
      <c r="E8" s="14"/>
      <c r="F8" s="14"/>
      <c r="G8" s="14"/>
      <c r="H8" s="14"/>
      <c r="I8" s="14"/>
      <c r="J8" s="14"/>
      <c r="K8" s="14"/>
      <c r="L8" s="14"/>
      <c r="M8" s="14"/>
      <c r="N8" s="14"/>
      <c r="O8" s="14"/>
    </row>
    <row r="9" spans="1:17" x14ac:dyDescent="0.2">
      <c r="A9" s="14"/>
      <c r="B9" s="14"/>
      <c r="C9" s="14"/>
      <c r="D9" s="14"/>
      <c r="E9" s="14"/>
      <c r="F9" s="14"/>
      <c r="G9" s="14"/>
      <c r="H9" s="14"/>
      <c r="I9" s="14"/>
      <c r="J9" s="14"/>
      <c r="K9" s="14"/>
      <c r="L9" s="14"/>
      <c r="M9" s="14"/>
      <c r="N9" s="14"/>
      <c r="O9" s="14"/>
    </row>
    <row r="10" spans="1:17" x14ac:dyDescent="0.2">
      <c r="A10" s="14"/>
      <c r="B10" s="14"/>
      <c r="C10" s="14"/>
      <c r="D10" s="14"/>
      <c r="E10" s="14"/>
      <c r="F10" s="14"/>
      <c r="G10" s="14"/>
      <c r="H10" s="14"/>
      <c r="I10" s="14"/>
      <c r="J10" s="14"/>
      <c r="K10" s="14"/>
      <c r="L10" s="14"/>
      <c r="M10" s="14"/>
      <c r="N10" s="14"/>
      <c r="O10" s="14"/>
    </row>
    <row r="11" spans="1:17" x14ac:dyDescent="0.2">
      <c r="A11" s="14"/>
      <c r="B11" s="14"/>
      <c r="C11" s="14"/>
      <c r="D11" s="14"/>
      <c r="E11" s="14"/>
      <c r="F11" s="14"/>
      <c r="G11" s="14"/>
      <c r="H11" s="14"/>
      <c r="I11" s="14"/>
      <c r="J11" s="14"/>
      <c r="K11" s="14"/>
      <c r="L11" s="14"/>
      <c r="M11" s="14"/>
      <c r="N11" s="14"/>
      <c r="O11" s="14"/>
    </row>
    <row r="12" spans="1:17" x14ac:dyDescent="0.2">
      <c r="A12" s="14"/>
      <c r="B12" s="14"/>
      <c r="C12" s="14"/>
      <c r="D12" s="14"/>
      <c r="E12" s="14"/>
      <c r="F12" s="14"/>
      <c r="G12" s="14"/>
      <c r="H12" s="14"/>
      <c r="I12" s="14"/>
      <c r="J12" s="14"/>
      <c r="K12" s="14"/>
      <c r="L12" s="14"/>
      <c r="M12" s="14"/>
      <c r="N12" s="14"/>
      <c r="O12" s="14"/>
    </row>
    <row r="13" spans="1:17" x14ac:dyDescent="0.2">
      <c r="A13" s="14"/>
      <c r="B13" s="14"/>
      <c r="C13" s="14"/>
      <c r="D13" s="14"/>
      <c r="E13" s="14"/>
      <c r="F13" s="14"/>
      <c r="G13" s="14"/>
      <c r="H13" s="14"/>
      <c r="I13" s="14"/>
      <c r="J13" s="14"/>
      <c r="K13" s="14"/>
      <c r="L13" s="14"/>
      <c r="M13" s="14"/>
      <c r="N13" s="14"/>
      <c r="O13" s="14"/>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Q13"/>
  <sheetViews>
    <sheetView workbookViewId="0">
      <selection activeCell="K4" sqref="K4:K7"/>
    </sheetView>
  </sheetViews>
  <sheetFormatPr defaultColWidth="9.140625"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3"/>
      <c r="B3" s="93"/>
      <c r="C3" s="93"/>
      <c r="D3" s="77" t="s">
        <v>6</v>
      </c>
      <c r="E3" s="77" t="s">
        <v>7</v>
      </c>
      <c r="F3" s="77" t="s">
        <v>8</v>
      </c>
      <c r="G3" s="77" t="s">
        <v>9</v>
      </c>
      <c r="H3" s="77" t="s">
        <v>10</v>
      </c>
      <c r="I3" s="77" t="s">
        <v>11</v>
      </c>
      <c r="J3" s="77" t="s">
        <v>38</v>
      </c>
      <c r="K3" s="78" t="s">
        <v>37</v>
      </c>
      <c r="L3" s="14"/>
      <c r="M3" s="14"/>
      <c r="N3" s="14"/>
      <c r="O3" s="14"/>
      <c r="P3" s="2"/>
      <c r="Q3" s="2"/>
    </row>
    <row r="4" spans="1:17" x14ac:dyDescent="0.2">
      <c r="A4" s="92" t="s">
        <v>39</v>
      </c>
      <c r="B4" s="92"/>
      <c r="C4" s="92"/>
      <c r="D4" s="14">
        <v>16</v>
      </c>
      <c r="E4" s="14">
        <v>12</v>
      </c>
      <c r="F4" s="14">
        <v>12</v>
      </c>
      <c r="G4" s="14">
        <v>4</v>
      </c>
      <c r="H4" s="14">
        <v>4</v>
      </c>
      <c r="I4" s="14">
        <f>'6'!I4</f>
        <v>10</v>
      </c>
      <c r="J4" s="85">
        <f>'Cost Summary'!B13</f>
        <v>27.012824841275105</v>
      </c>
      <c r="K4" s="86">
        <f>SUM(D4:J4)</f>
        <v>85.012824841275105</v>
      </c>
      <c r="L4" s="14"/>
      <c r="M4" s="14"/>
      <c r="N4" s="14"/>
      <c r="O4" s="14"/>
    </row>
    <row r="5" spans="1:17" x14ac:dyDescent="0.2">
      <c r="A5" s="92" t="s">
        <v>40</v>
      </c>
      <c r="B5" s="92"/>
      <c r="C5" s="92"/>
      <c r="D5" s="14">
        <v>14</v>
      </c>
      <c r="E5" s="14">
        <v>10.5</v>
      </c>
      <c r="F5" s="14">
        <v>10.5</v>
      </c>
      <c r="G5" s="14">
        <v>3.5</v>
      </c>
      <c r="H5" s="14">
        <v>3.5</v>
      </c>
      <c r="I5" s="14">
        <f>'6'!I5</f>
        <v>10</v>
      </c>
      <c r="J5" s="85">
        <f>'Cost Summary'!B14</f>
        <v>28.740887344864561</v>
      </c>
      <c r="K5" s="86">
        <f t="shared" ref="K5:K6" si="0">SUM(D5:J5)</f>
        <v>80.740887344864561</v>
      </c>
      <c r="L5" s="14"/>
      <c r="M5" s="14"/>
      <c r="N5" s="14"/>
      <c r="O5" s="14"/>
    </row>
    <row r="6" spans="1:17" x14ac:dyDescent="0.2">
      <c r="A6" s="92" t="s">
        <v>41</v>
      </c>
      <c r="B6" s="92"/>
      <c r="C6" s="92"/>
      <c r="D6" s="14">
        <v>18</v>
      </c>
      <c r="E6" s="14">
        <v>13.5</v>
      </c>
      <c r="F6" s="14">
        <v>13.5</v>
      </c>
      <c r="G6" s="14">
        <v>4.5</v>
      </c>
      <c r="H6" s="14">
        <v>4.5</v>
      </c>
      <c r="I6" s="14">
        <f>'6'!I6</f>
        <v>10</v>
      </c>
      <c r="J6" s="85">
        <f>'Cost Summary'!B15</f>
        <v>30</v>
      </c>
      <c r="K6" s="86">
        <f t="shared" si="0"/>
        <v>94</v>
      </c>
      <c r="L6" s="14"/>
      <c r="M6" s="14"/>
      <c r="N6" s="14"/>
      <c r="O6" s="14"/>
    </row>
    <row r="7" spans="1:17" x14ac:dyDescent="0.2">
      <c r="A7" s="14"/>
      <c r="B7" s="14"/>
      <c r="C7" s="14"/>
      <c r="D7" s="14"/>
      <c r="E7" s="14"/>
      <c r="F7" s="14"/>
      <c r="G7" s="14"/>
      <c r="H7" s="14"/>
      <c r="I7" s="14"/>
      <c r="J7" s="14"/>
      <c r="K7" s="86"/>
      <c r="L7" s="14"/>
      <c r="M7" s="14"/>
      <c r="N7" s="14"/>
      <c r="O7" s="14"/>
    </row>
    <row r="8" spans="1:17" x14ac:dyDescent="0.2">
      <c r="A8" s="14"/>
      <c r="B8" s="14"/>
      <c r="C8" s="14"/>
      <c r="D8" s="14"/>
      <c r="E8" s="14"/>
      <c r="F8" s="14"/>
      <c r="G8" s="14"/>
      <c r="H8" s="14"/>
      <c r="I8" s="14"/>
      <c r="J8" s="14"/>
      <c r="K8" s="14"/>
      <c r="L8" s="14"/>
      <c r="M8" s="14"/>
      <c r="N8" s="14"/>
      <c r="O8" s="14"/>
    </row>
    <row r="9" spans="1:17" x14ac:dyDescent="0.2">
      <c r="A9" s="14"/>
      <c r="B9" s="14"/>
      <c r="C9" s="14"/>
      <c r="D9" s="14"/>
      <c r="E9" s="14"/>
      <c r="F9" s="14"/>
      <c r="G9" s="14"/>
      <c r="H9" s="14"/>
      <c r="I9" s="14"/>
      <c r="J9" s="14"/>
      <c r="K9" s="14"/>
      <c r="L9" s="14"/>
      <c r="M9" s="14"/>
      <c r="N9" s="14"/>
      <c r="O9" s="14"/>
    </row>
    <row r="10" spans="1:17" x14ac:dyDescent="0.2">
      <c r="A10" s="14"/>
      <c r="B10" s="14"/>
      <c r="C10" s="14"/>
      <c r="D10" s="14"/>
      <c r="E10" s="14"/>
      <c r="F10" s="14"/>
      <c r="G10" s="14"/>
      <c r="H10" s="14"/>
      <c r="I10" s="14"/>
      <c r="J10" s="14"/>
      <c r="K10" s="14"/>
      <c r="L10" s="14"/>
      <c r="M10" s="14"/>
      <c r="N10" s="14"/>
      <c r="O10" s="14"/>
    </row>
    <row r="11" spans="1:17" x14ac:dyDescent="0.2">
      <c r="A11" s="14"/>
      <c r="B11" s="14"/>
      <c r="C11" s="14"/>
      <c r="D11" s="14"/>
      <c r="E11" s="14"/>
      <c r="F11" s="14"/>
      <c r="G11" s="14"/>
      <c r="H11" s="14"/>
      <c r="I11" s="14"/>
      <c r="J11" s="14"/>
      <c r="K11" s="14"/>
      <c r="L11" s="14"/>
      <c r="M11" s="14"/>
      <c r="N11" s="14"/>
      <c r="O11" s="14"/>
    </row>
    <row r="12" spans="1:17" x14ac:dyDescent="0.2">
      <c r="A12" s="14"/>
      <c r="B12" s="14"/>
      <c r="C12" s="14"/>
      <c r="D12" s="14"/>
      <c r="E12" s="14"/>
      <c r="F12" s="14"/>
      <c r="G12" s="14"/>
      <c r="H12" s="14"/>
      <c r="I12" s="14"/>
      <c r="J12" s="14"/>
      <c r="K12" s="14"/>
      <c r="L12" s="14"/>
      <c r="M12" s="14"/>
      <c r="N12" s="14"/>
      <c r="O12" s="14"/>
    </row>
    <row r="13" spans="1:17" x14ac:dyDescent="0.2">
      <c r="A13" s="14"/>
      <c r="B13" s="14"/>
      <c r="C13" s="14"/>
      <c r="D13" s="14"/>
      <c r="E13" s="14"/>
      <c r="F13" s="14"/>
      <c r="G13" s="14"/>
      <c r="H13" s="14"/>
      <c r="I13" s="14"/>
      <c r="J13" s="14"/>
      <c r="K13" s="14"/>
      <c r="L13" s="14"/>
      <c r="M13" s="14"/>
      <c r="N13" s="14"/>
      <c r="O13" s="14"/>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Q13"/>
  <sheetViews>
    <sheetView workbookViewId="0">
      <selection activeCell="L41" sqref="L41"/>
    </sheetView>
  </sheetViews>
  <sheetFormatPr defaultColWidth="9.140625"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3"/>
      <c r="B3" s="93"/>
      <c r="C3" s="93"/>
      <c r="D3" s="77" t="s">
        <v>6</v>
      </c>
      <c r="E3" s="77" t="s">
        <v>7</v>
      </c>
      <c r="F3" s="77" t="s">
        <v>8</v>
      </c>
      <c r="G3" s="77" t="s">
        <v>9</v>
      </c>
      <c r="H3" s="77" t="s">
        <v>10</v>
      </c>
      <c r="I3" s="77" t="s">
        <v>11</v>
      </c>
      <c r="J3" s="77" t="s">
        <v>38</v>
      </c>
      <c r="K3" s="78" t="s">
        <v>37</v>
      </c>
      <c r="L3" s="14"/>
      <c r="M3" s="14"/>
      <c r="N3" s="14"/>
      <c r="O3" s="14"/>
      <c r="P3" s="2"/>
      <c r="Q3" s="2"/>
    </row>
    <row r="4" spans="1:17" x14ac:dyDescent="0.2">
      <c r="A4" s="92" t="s">
        <v>39</v>
      </c>
      <c r="B4" s="92"/>
      <c r="C4" s="92"/>
      <c r="D4" s="14"/>
      <c r="E4" s="14"/>
      <c r="F4" s="14"/>
      <c r="G4" s="14"/>
      <c r="H4" s="14"/>
      <c r="I4" s="14">
        <v>10</v>
      </c>
      <c r="J4" s="14"/>
      <c r="K4" s="86">
        <f>SUM(D4:J4)</f>
        <v>10</v>
      </c>
      <c r="L4" s="14"/>
      <c r="M4" s="14"/>
      <c r="N4" s="14"/>
      <c r="O4" s="14"/>
    </row>
    <row r="5" spans="1:17" x14ac:dyDescent="0.2">
      <c r="A5" s="92" t="s">
        <v>40</v>
      </c>
      <c r="B5" s="92"/>
      <c r="C5" s="92"/>
      <c r="D5" s="14"/>
      <c r="E5" s="14"/>
      <c r="F5" s="14"/>
      <c r="G5" s="14"/>
      <c r="H5" s="14"/>
      <c r="I5" s="14">
        <v>10</v>
      </c>
      <c r="J5" s="14"/>
      <c r="K5" s="86">
        <f t="shared" ref="K5:K6" si="0">SUM(D5:J5)</f>
        <v>10</v>
      </c>
      <c r="L5" s="14"/>
      <c r="M5" s="14"/>
      <c r="N5" s="14"/>
      <c r="O5" s="14"/>
    </row>
    <row r="6" spans="1:17" x14ac:dyDescent="0.2">
      <c r="A6" s="92" t="s">
        <v>41</v>
      </c>
      <c r="B6" s="92"/>
      <c r="C6" s="92"/>
      <c r="D6" s="14"/>
      <c r="E6" s="14"/>
      <c r="F6" s="14"/>
      <c r="G6" s="14"/>
      <c r="H6" s="14"/>
      <c r="I6" s="14">
        <v>10</v>
      </c>
      <c r="J6" s="14"/>
      <c r="K6" s="86">
        <f t="shared" si="0"/>
        <v>10</v>
      </c>
      <c r="L6" s="14"/>
      <c r="M6" s="14"/>
      <c r="N6" s="14"/>
      <c r="O6" s="14"/>
    </row>
    <row r="7" spans="1:17" x14ac:dyDescent="0.2">
      <c r="A7" s="14"/>
      <c r="B7" s="14"/>
      <c r="C7" s="14"/>
      <c r="D7" s="14"/>
      <c r="E7" s="14"/>
      <c r="F7" s="14"/>
      <c r="G7" s="14"/>
      <c r="H7" s="14"/>
      <c r="I7" s="14"/>
      <c r="J7" s="14"/>
      <c r="K7" s="86"/>
      <c r="L7" s="14"/>
      <c r="M7" s="14"/>
      <c r="N7" s="14"/>
      <c r="O7" s="14"/>
    </row>
    <row r="8" spans="1:17" x14ac:dyDescent="0.2">
      <c r="A8" s="14"/>
      <c r="B8" s="14"/>
      <c r="C8" s="14"/>
      <c r="D8" s="14"/>
      <c r="E8" s="14"/>
      <c r="F8" s="14"/>
      <c r="G8" s="14"/>
      <c r="H8" s="14"/>
      <c r="I8" s="14"/>
      <c r="J8" s="14"/>
      <c r="K8" s="14"/>
      <c r="L8" s="14"/>
      <c r="M8" s="14"/>
      <c r="N8" s="14"/>
      <c r="O8" s="14"/>
    </row>
    <row r="9" spans="1:17" x14ac:dyDescent="0.2">
      <c r="A9" s="14"/>
      <c r="B9" s="14"/>
      <c r="C9" s="14"/>
      <c r="D9" s="14"/>
      <c r="E9" s="14"/>
      <c r="F9" s="14"/>
      <c r="G9" s="14"/>
      <c r="H9" s="14"/>
      <c r="I9" s="14"/>
      <c r="J9" s="14"/>
      <c r="K9" s="14"/>
      <c r="L9" s="14"/>
      <c r="M9" s="14"/>
      <c r="N9" s="14"/>
      <c r="O9" s="14"/>
    </row>
    <row r="10" spans="1:17" x14ac:dyDescent="0.2">
      <c r="A10" s="14"/>
      <c r="B10" s="14"/>
      <c r="C10" s="14"/>
      <c r="D10" s="14"/>
      <c r="E10" s="14"/>
      <c r="F10" s="14"/>
      <c r="G10" s="14"/>
      <c r="H10" s="14"/>
      <c r="I10" s="14"/>
      <c r="J10" s="14"/>
      <c r="K10" s="14"/>
      <c r="L10" s="14"/>
      <c r="M10" s="14"/>
      <c r="N10" s="14"/>
      <c r="O10" s="14"/>
    </row>
    <row r="11" spans="1:17" x14ac:dyDescent="0.2">
      <c r="A11" s="14"/>
      <c r="B11" s="14"/>
      <c r="C11" s="14"/>
      <c r="D11" s="14"/>
      <c r="E11" s="14"/>
      <c r="F11" s="14"/>
      <c r="G11" s="14"/>
      <c r="H11" s="14"/>
      <c r="I11" s="14"/>
      <c r="J11" s="14"/>
      <c r="K11" s="14"/>
      <c r="L11" s="14"/>
      <c r="M11" s="14"/>
      <c r="N11" s="14"/>
      <c r="O11" s="14"/>
    </row>
    <row r="12" spans="1:17" x14ac:dyDescent="0.2">
      <c r="A12" s="14"/>
      <c r="B12" s="14"/>
      <c r="C12" s="14"/>
      <c r="D12" s="14"/>
      <c r="E12" s="14"/>
      <c r="F12" s="14"/>
      <c r="G12" s="14"/>
      <c r="H12" s="14"/>
      <c r="I12" s="14"/>
      <c r="J12" s="14"/>
      <c r="K12" s="14"/>
      <c r="L12" s="14"/>
      <c r="M12" s="14"/>
      <c r="N12" s="14"/>
      <c r="O12" s="14"/>
    </row>
    <row r="13" spans="1:17" x14ac:dyDescent="0.2">
      <c r="A13" s="14"/>
      <c r="B13" s="14"/>
      <c r="C13" s="14"/>
      <c r="D13" s="14"/>
      <c r="E13" s="14"/>
      <c r="F13" s="14"/>
      <c r="G13" s="14"/>
      <c r="H13" s="14"/>
      <c r="I13" s="14"/>
      <c r="J13" s="14"/>
      <c r="K13" s="14"/>
      <c r="L13" s="14"/>
      <c r="M13" s="14"/>
      <c r="N13" s="14"/>
      <c r="O13" s="14"/>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30"/>
  <sheetViews>
    <sheetView workbookViewId="0">
      <selection activeCell="B13" sqref="B13:B15"/>
    </sheetView>
  </sheetViews>
  <sheetFormatPr defaultColWidth="9.140625" defaultRowHeight="12.75" x14ac:dyDescent="0.2"/>
  <cols>
    <col min="1" max="1" width="33.5703125" customWidth="1"/>
    <col min="2" max="2" width="19.7109375" customWidth="1"/>
    <col min="3" max="3" width="20.85546875" customWidth="1"/>
    <col min="4" max="4" width="20.28515625" customWidth="1"/>
    <col min="5" max="6" width="22.85546875" customWidth="1"/>
    <col min="7" max="7" width="18.140625" customWidth="1"/>
    <col min="8" max="8" width="20.28515625" customWidth="1"/>
    <col min="10" max="10" width="27.85546875" customWidth="1"/>
    <col min="11" max="11" width="14" bestFit="1" customWidth="1"/>
    <col min="12" max="12" width="15" bestFit="1" customWidth="1"/>
    <col min="13" max="13" width="18.42578125" bestFit="1" customWidth="1"/>
    <col min="14" max="14" width="24.5703125" customWidth="1"/>
    <col min="15" max="15" width="19.28515625" customWidth="1"/>
  </cols>
  <sheetData>
    <row r="1" spans="1:13" ht="34.5" customHeight="1" thickBot="1" x14ac:dyDescent="0.25">
      <c r="A1" s="94"/>
      <c r="B1" s="20"/>
      <c r="C1" s="21" t="s">
        <v>18</v>
      </c>
      <c r="D1" s="96" t="s">
        <v>19</v>
      </c>
      <c r="E1" s="97"/>
      <c r="F1" s="22"/>
      <c r="G1" s="23"/>
      <c r="H1" s="24" t="s">
        <v>20</v>
      </c>
    </row>
    <row r="2" spans="1:13" ht="39" customHeight="1" thickBot="1" x14ac:dyDescent="0.25">
      <c r="A2" s="95"/>
      <c r="B2" s="25" t="s">
        <v>21</v>
      </c>
      <c r="C2" s="26" t="s">
        <v>22</v>
      </c>
      <c r="D2" s="27" t="s">
        <v>23</v>
      </c>
      <c r="E2" s="28" t="s">
        <v>24</v>
      </c>
      <c r="F2" s="29" t="s">
        <v>25</v>
      </c>
      <c r="G2" s="30" t="s">
        <v>26</v>
      </c>
      <c r="H2" s="31" t="s">
        <v>27</v>
      </c>
      <c r="J2" s="32" t="s">
        <v>28</v>
      </c>
    </row>
    <row r="3" spans="1:13" ht="15" x14ac:dyDescent="0.2">
      <c r="A3" s="33" t="str">
        <f>'6'!A4</f>
        <v>Bellows</v>
      </c>
      <c r="B3" s="34">
        <f>J3*D3</f>
        <v>1474356.4677804294</v>
      </c>
      <c r="C3" s="35">
        <v>95000</v>
      </c>
      <c r="D3" s="36">
        <v>4.7500000000000001E-2</v>
      </c>
      <c r="E3" s="35">
        <f>D30</f>
        <v>140300</v>
      </c>
      <c r="F3" s="35">
        <f>E3*F7</f>
        <v>3367200</v>
      </c>
      <c r="G3" s="37">
        <v>674360</v>
      </c>
      <c r="H3" s="38">
        <f>B3+C3+F3+G3</f>
        <v>5610916.4677804299</v>
      </c>
      <c r="J3" s="39">
        <f>(C7-(F3+G3)-C3)/(D3+1)</f>
        <v>31039083.532219566</v>
      </c>
      <c r="K3" s="40"/>
      <c r="L3" s="40"/>
      <c r="M3" s="40"/>
    </row>
    <row r="4" spans="1:13" ht="15" x14ac:dyDescent="0.2">
      <c r="A4" s="33" t="str">
        <f>'6'!A5</f>
        <v>Turner</v>
      </c>
      <c r="B4" s="34">
        <f>J4*D4</f>
        <v>993256.61926916731</v>
      </c>
      <c r="C4" s="41">
        <v>127777</v>
      </c>
      <c r="D4" s="42">
        <v>3.1699999999999999E-2</v>
      </c>
      <c r="E4" s="41">
        <f>F30</f>
        <v>151925</v>
      </c>
      <c r="F4" s="35">
        <f>E4*F7</f>
        <v>3646200</v>
      </c>
      <c r="G4" s="43">
        <v>549750</v>
      </c>
      <c r="H4" s="38">
        <f t="shared" ref="H4:H5" si="0">B4+C4+F4+G4</f>
        <v>5316983.6192691671</v>
      </c>
      <c r="J4" s="44">
        <f>(C7-(F4+G4)-C4)/(D4+1)</f>
        <v>31333016.38073083</v>
      </c>
      <c r="K4" s="40"/>
      <c r="L4" s="40"/>
      <c r="M4" s="40"/>
    </row>
    <row r="5" spans="1:13" ht="15" x14ac:dyDescent="0.2">
      <c r="A5" s="33" t="str">
        <f>'6'!A6</f>
        <v>Vaughn</v>
      </c>
      <c r="B5" s="34">
        <f>J5*D5</f>
        <v>1419623.2679425839</v>
      </c>
      <c r="C5" s="41">
        <v>135000</v>
      </c>
      <c r="D5" s="42">
        <v>4.4999999999999998E-2</v>
      </c>
      <c r="E5" s="41">
        <f>H30</f>
        <v>117917</v>
      </c>
      <c r="F5" s="35">
        <f>E5*F7</f>
        <v>2830008</v>
      </c>
      <c r="G5" s="43">
        <v>718185</v>
      </c>
      <c r="H5" s="38">
        <f t="shared" si="0"/>
        <v>5102816.2679425841</v>
      </c>
      <c r="J5" s="44">
        <f>(C7-(F5+G5)-C5)/(D5+1)</f>
        <v>31547183.732057419</v>
      </c>
      <c r="K5" s="40"/>
      <c r="L5" s="40"/>
      <c r="M5" s="40"/>
    </row>
    <row r="6" spans="1:13" ht="13.5" thickBot="1" x14ac:dyDescent="0.25">
      <c r="A6" s="45"/>
      <c r="B6" s="45"/>
      <c r="C6" s="46"/>
      <c r="D6" s="46"/>
      <c r="E6" s="46"/>
      <c r="F6" s="46"/>
      <c r="G6" s="46"/>
      <c r="H6" s="46"/>
    </row>
    <row r="7" spans="1:13" ht="15.75" thickBot="1" x14ac:dyDescent="0.25">
      <c r="A7" s="45"/>
      <c r="B7" s="47" t="s">
        <v>29</v>
      </c>
      <c r="C7" s="76">
        <v>36650000</v>
      </c>
      <c r="E7" s="48" t="s">
        <v>30</v>
      </c>
      <c r="F7" s="73">
        <v>24</v>
      </c>
      <c r="G7" s="48" t="s">
        <v>31</v>
      </c>
      <c r="H7" s="49">
        <f>MIN(H3:H5)</f>
        <v>5102816.2679425841</v>
      </c>
    </row>
    <row r="8" spans="1:13" x14ac:dyDescent="0.2">
      <c r="B8" s="50"/>
    </row>
    <row r="9" spans="1:13" x14ac:dyDescent="0.2">
      <c r="A9" s="45"/>
      <c r="B9" s="51"/>
      <c r="C9" s="51"/>
      <c r="D9" s="45"/>
      <c r="E9" s="45"/>
      <c r="F9" s="45"/>
      <c r="G9" s="45"/>
    </row>
    <row r="10" spans="1:13" ht="15.75" thickBot="1" x14ac:dyDescent="0.3">
      <c r="A10" s="52" t="s">
        <v>32</v>
      </c>
      <c r="B10" s="52" t="s">
        <v>33</v>
      </c>
      <c r="C10" s="52"/>
      <c r="D10" s="52"/>
      <c r="E10" s="52"/>
      <c r="F10" s="52"/>
      <c r="G10" s="52"/>
      <c r="H10" s="52"/>
    </row>
    <row r="11" spans="1:13" ht="21" thickBot="1" x14ac:dyDescent="0.25">
      <c r="A11" s="98" t="s">
        <v>34</v>
      </c>
      <c r="B11" s="99"/>
      <c r="C11" s="99"/>
      <c r="D11" s="99"/>
      <c r="E11" s="100"/>
      <c r="F11" s="53"/>
      <c r="G11" s="45"/>
      <c r="K11" s="2"/>
    </row>
    <row r="12" spans="1:13" ht="13.5" thickBot="1" x14ac:dyDescent="0.25">
      <c r="A12" s="54"/>
      <c r="B12" s="55" t="s">
        <v>16</v>
      </c>
      <c r="C12" s="56" t="s">
        <v>14</v>
      </c>
      <c r="D12" s="57" t="s">
        <v>35</v>
      </c>
      <c r="E12" s="57" t="s">
        <v>36</v>
      </c>
      <c r="F12" s="58"/>
      <c r="G12" s="59"/>
      <c r="H12" s="60"/>
      <c r="I12" s="2"/>
      <c r="J12" s="2"/>
      <c r="K12" s="2"/>
      <c r="L12" s="60"/>
      <c r="M12" s="2"/>
    </row>
    <row r="13" spans="1:13" ht="15" x14ac:dyDescent="0.2">
      <c r="A13" s="61" t="str">
        <f>A3</f>
        <v>Bellows</v>
      </c>
      <c r="B13" s="62">
        <f>((1-(H3-H7)/H7)*30)</f>
        <v>27.012824841275105</v>
      </c>
      <c r="C13" s="63">
        <f>RANK(B13,$B$13:$B$15,0)</f>
        <v>3</v>
      </c>
      <c r="D13" s="64">
        <f>$H$7-H3</f>
        <v>-508100.19983784575</v>
      </c>
      <c r="E13" s="65">
        <f>(-D13/$H$7)</f>
        <v>9.957250529082988E-2</v>
      </c>
      <c r="F13" s="66"/>
      <c r="G13" s="67"/>
      <c r="H13" s="2"/>
      <c r="L13" s="60"/>
    </row>
    <row r="14" spans="1:13" ht="15" x14ac:dyDescent="0.2">
      <c r="A14" s="61" t="str">
        <f t="shared" ref="A14:A15" si="1">A4</f>
        <v>Turner</v>
      </c>
      <c r="B14" s="68">
        <f>((1-(H4-H7)/H7)*30)</f>
        <v>28.740887344864561</v>
      </c>
      <c r="C14" s="63">
        <f>RANK(B14,$B$13:$B$15,0)</f>
        <v>2</v>
      </c>
      <c r="D14" s="64">
        <f>$H$7-H4</f>
        <v>-214167.35132658295</v>
      </c>
      <c r="E14" s="65">
        <f>(-D14/$H$7)</f>
        <v>4.1970421837847903E-2</v>
      </c>
      <c r="F14" s="66"/>
      <c r="G14" s="67"/>
      <c r="H14" s="2"/>
      <c r="L14" s="60"/>
    </row>
    <row r="15" spans="1:13" ht="15" x14ac:dyDescent="0.2">
      <c r="A15" s="61" t="str">
        <f t="shared" si="1"/>
        <v>Vaughn</v>
      </c>
      <c r="B15" s="68">
        <f>((1-(H5-H7)/H7)*30)</f>
        <v>30</v>
      </c>
      <c r="C15" s="63">
        <f>RANK(B15,$B$13:$B$15,0)</f>
        <v>1</v>
      </c>
      <c r="D15" s="64">
        <f>$H$7-H5</f>
        <v>0</v>
      </c>
      <c r="E15" s="65">
        <f>(-D15/$H$7)</f>
        <v>0</v>
      </c>
      <c r="F15" s="66"/>
      <c r="G15" s="69" t="s">
        <v>20</v>
      </c>
      <c r="H15" s="2"/>
      <c r="L15" s="60"/>
    </row>
    <row r="17" spans="1:13" ht="13.5" thickBot="1" x14ac:dyDescent="0.25"/>
    <row r="18" spans="1:13" ht="135.75" customHeight="1" thickBot="1" x14ac:dyDescent="0.25">
      <c r="F18" s="70" t="s">
        <v>52</v>
      </c>
      <c r="H18" s="71"/>
      <c r="J18" s="72"/>
      <c r="K18" s="72"/>
      <c r="L18" s="72"/>
      <c r="M18" s="72"/>
    </row>
    <row r="20" spans="1:13" ht="13.5" thickBot="1" x14ac:dyDescent="0.25">
      <c r="C20" t="s">
        <v>39</v>
      </c>
      <c r="E20" t="s">
        <v>40</v>
      </c>
      <c r="G20" t="s">
        <v>41</v>
      </c>
    </row>
    <row r="21" spans="1:13" x14ac:dyDescent="0.2">
      <c r="A21" s="79" t="s">
        <v>43</v>
      </c>
      <c r="B21" s="83">
        <v>1</v>
      </c>
      <c r="C21" s="84">
        <v>24700</v>
      </c>
      <c r="D21" s="84">
        <f>C21*B21</f>
        <v>24700</v>
      </c>
      <c r="E21" s="84">
        <v>32147</v>
      </c>
      <c r="F21" s="84">
        <f>E21*B21</f>
        <v>32147</v>
      </c>
      <c r="G21" s="84">
        <v>23149</v>
      </c>
      <c r="H21" s="84">
        <f>G21*B21</f>
        <v>23149</v>
      </c>
    </row>
    <row r="22" spans="1:13" x14ac:dyDescent="0.2">
      <c r="A22" s="80" t="s">
        <v>44</v>
      </c>
      <c r="B22" s="83">
        <v>1</v>
      </c>
      <c r="C22" s="84">
        <v>19600</v>
      </c>
      <c r="D22" s="84">
        <f t="shared" ref="D22:D29" si="2">C22*B22</f>
        <v>19600</v>
      </c>
      <c r="E22" s="84">
        <v>19573</v>
      </c>
      <c r="F22" s="84">
        <f t="shared" ref="F22:F29" si="3">E22*B22</f>
        <v>19573</v>
      </c>
      <c r="G22" s="84">
        <v>16193</v>
      </c>
      <c r="H22" s="84">
        <f t="shared" ref="H22:H29" si="4">G22*B22</f>
        <v>16193</v>
      </c>
    </row>
    <row r="23" spans="1:13" x14ac:dyDescent="0.2">
      <c r="A23" s="81" t="s">
        <v>45</v>
      </c>
      <c r="B23" s="83">
        <v>1</v>
      </c>
      <c r="C23" s="84">
        <v>19300</v>
      </c>
      <c r="D23" s="84">
        <f t="shared" si="2"/>
        <v>19300</v>
      </c>
      <c r="E23" s="84">
        <v>19573</v>
      </c>
      <c r="F23" s="84">
        <f t="shared" si="3"/>
        <v>19573</v>
      </c>
      <c r="G23" s="84">
        <v>19720</v>
      </c>
      <c r="H23" s="84">
        <f t="shared" si="4"/>
        <v>19720</v>
      </c>
    </row>
    <row r="24" spans="1:13" x14ac:dyDescent="0.2">
      <c r="A24" s="81" t="s">
        <v>46</v>
      </c>
      <c r="B24" s="83">
        <v>1</v>
      </c>
      <c r="C24" s="84">
        <v>14000</v>
      </c>
      <c r="D24" s="84">
        <f t="shared" si="2"/>
        <v>14000</v>
      </c>
      <c r="E24" s="84">
        <v>12408</v>
      </c>
      <c r="F24" s="84">
        <f t="shared" si="3"/>
        <v>12408</v>
      </c>
      <c r="G24" s="84">
        <v>11231</v>
      </c>
      <c r="H24" s="84">
        <f t="shared" si="4"/>
        <v>11231</v>
      </c>
    </row>
    <row r="25" spans="1:13" x14ac:dyDescent="0.2">
      <c r="A25" s="81" t="s">
        <v>47</v>
      </c>
      <c r="B25" s="83">
        <v>1</v>
      </c>
      <c r="C25" s="84">
        <v>10800</v>
      </c>
      <c r="D25" s="84">
        <f t="shared" si="2"/>
        <v>10800</v>
      </c>
      <c r="E25" s="84">
        <v>15242</v>
      </c>
      <c r="F25" s="84">
        <f t="shared" si="3"/>
        <v>15242</v>
      </c>
      <c r="G25" s="84">
        <v>10017</v>
      </c>
      <c r="H25" s="84">
        <f t="shared" si="4"/>
        <v>10017</v>
      </c>
    </row>
    <row r="26" spans="1:13" x14ac:dyDescent="0.2">
      <c r="A26" s="81" t="s">
        <v>48</v>
      </c>
      <c r="B26" s="83">
        <v>1</v>
      </c>
      <c r="C26" s="84">
        <v>16400</v>
      </c>
      <c r="D26" s="84">
        <f t="shared" si="2"/>
        <v>16400</v>
      </c>
      <c r="E26" s="84">
        <v>15227</v>
      </c>
      <c r="F26" s="84">
        <f t="shared" si="3"/>
        <v>15227</v>
      </c>
      <c r="G26" s="84">
        <v>12002</v>
      </c>
      <c r="H26" s="84">
        <f t="shared" si="4"/>
        <v>12002</v>
      </c>
    </row>
    <row r="27" spans="1:13" x14ac:dyDescent="0.2">
      <c r="A27" s="81" t="s">
        <v>49</v>
      </c>
      <c r="B27" s="83">
        <v>1</v>
      </c>
      <c r="C27" s="84">
        <v>12200</v>
      </c>
      <c r="D27" s="84">
        <f t="shared" si="2"/>
        <v>12200</v>
      </c>
      <c r="E27" s="84">
        <v>13682</v>
      </c>
      <c r="F27" s="84">
        <f t="shared" si="3"/>
        <v>13682</v>
      </c>
      <c r="G27" s="84">
        <v>11342</v>
      </c>
      <c r="H27" s="84">
        <f t="shared" si="4"/>
        <v>11342</v>
      </c>
    </row>
    <row r="28" spans="1:13" x14ac:dyDescent="0.2">
      <c r="A28" s="81" t="s">
        <v>50</v>
      </c>
      <c r="B28" s="83">
        <v>1</v>
      </c>
      <c r="C28" s="84">
        <v>13400</v>
      </c>
      <c r="D28" s="84">
        <f t="shared" si="2"/>
        <v>13400</v>
      </c>
      <c r="E28" s="84">
        <v>13682</v>
      </c>
      <c r="F28" s="84">
        <f t="shared" si="3"/>
        <v>13682</v>
      </c>
      <c r="G28" s="84">
        <v>9241</v>
      </c>
      <c r="H28" s="84">
        <f t="shared" si="4"/>
        <v>9241</v>
      </c>
    </row>
    <row r="29" spans="1:13" ht="13.5" thickBot="1" x14ac:dyDescent="0.25">
      <c r="A29" s="82" t="s">
        <v>51</v>
      </c>
      <c r="B29" s="83">
        <v>1</v>
      </c>
      <c r="C29" s="84">
        <v>9900</v>
      </c>
      <c r="D29" s="84">
        <f t="shared" si="2"/>
        <v>9900</v>
      </c>
      <c r="E29" s="84">
        <v>10391</v>
      </c>
      <c r="F29" s="84">
        <f t="shared" si="3"/>
        <v>10391</v>
      </c>
      <c r="G29" s="84">
        <v>5022</v>
      </c>
      <c r="H29" s="84">
        <f t="shared" si="4"/>
        <v>5022</v>
      </c>
    </row>
    <row r="30" spans="1:13" x14ac:dyDescent="0.2">
      <c r="D30" s="84">
        <f>SUM(D21:D29)</f>
        <v>140300</v>
      </c>
      <c r="F30" s="84">
        <f>SUM(F21:F29)</f>
        <v>151925</v>
      </c>
      <c r="H30" s="84">
        <f>SUM(H21:H29)</f>
        <v>117917</v>
      </c>
    </row>
  </sheetData>
  <mergeCells count="3">
    <mergeCell ref="A1:A2"/>
    <mergeCell ref="D1:E1"/>
    <mergeCell ref="A11:E1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6"/>
  <sheetViews>
    <sheetView workbookViewId="0">
      <selection activeCell="B7" sqref="B7"/>
    </sheetView>
  </sheetViews>
  <sheetFormatPr defaultColWidth="9.140625" defaultRowHeight="15" x14ac:dyDescent="0.2"/>
  <cols>
    <col min="1" max="1" width="33" style="7" customWidth="1"/>
    <col min="2" max="3" width="7" style="7" bestFit="1" customWidth="1"/>
    <col min="4" max="6" width="7.7109375" style="7" customWidth="1"/>
    <col min="7" max="7" width="8.85546875" style="7" customWidth="1"/>
    <col min="8" max="8" width="7.5703125" style="7" customWidth="1"/>
    <col min="9" max="16384" width="9.140625" style="7"/>
  </cols>
  <sheetData>
    <row r="1" spans="1:8" ht="15.75" x14ac:dyDescent="0.25">
      <c r="A1" s="5" t="s">
        <v>12</v>
      </c>
      <c r="B1" s="6"/>
      <c r="C1" s="5"/>
      <c r="D1" s="5"/>
      <c r="E1" s="5"/>
      <c r="F1" s="5"/>
      <c r="G1" s="5"/>
      <c r="H1" s="5"/>
    </row>
    <row r="2" spans="1:8" ht="6" customHeight="1" x14ac:dyDescent="0.25">
      <c r="A2" s="5"/>
      <c r="B2" s="6"/>
      <c r="C2" s="5"/>
      <c r="D2" s="5"/>
      <c r="E2" s="5"/>
      <c r="F2" s="5"/>
      <c r="G2" s="5"/>
      <c r="H2" s="5"/>
    </row>
    <row r="3" spans="1:8" ht="15.75" x14ac:dyDescent="0.25">
      <c r="A3" s="101" t="s">
        <v>42</v>
      </c>
      <c r="B3" s="101"/>
      <c r="C3" s="101"/>
      <c r="D3" s="101"/>
      <c r="E3" s="101"/>
      <c r="F3" s="101"/>
      <c r="G3" s="101"/>
      <c r="H3" s="101"/>
    </row>
    <row r="4" spans="1:8" x14ac:dyDescent="0.2">
      <c r="A4" s="6"/>
      <c r="B4" s="6"/>
      <c r="C4" s="6"/>
      <c r="D4" s="6"/>
      <c r="E4" s="6"/>
      <c r="F4" s="6"/>
      <c r="G4" s="6"/>
      <c r="H4" s="6"/>
    </row>
    <row r="5" spans="1:8" ht="15.75" x14ac:dyDescent="0.25">
      <c r="G5" s="16" t="s">
        <v>17</v>
      </c>
      <c r="H5" s="8"/>
    </row>
    <row r="6" spans="1:8" s="11" customFormat="1" ht="135" customHeight="1" x14ac:dyDescent="0.2">
      <c r="A6" s="9"/>
      <c r="B6" s="10" t="s">
        <v>1</v>
      </c>
      <c r="C6" s="10" t="s">
        <v>2</v>
      </c>
      <c r="D6" s="10" t="s">
        <v>3</v>
      </c>
      <c r="E6" s="10" t="s">
        <v>4</v>
      </c>
      <c r="F6" s="10" t="s">
        <v>5</v>
      </c>
      <c r="G6" s="17" t="s">
        <v>15</v>
      </c>
      <c r="H6" s="15" t="s">
        <v>13</v>
      </c>
    </row>
    <row r="7" spans="1:8" ht="16.5" customHeight="1" x14ac:dyDescent="0.2">
      <c r="A7" s="12" t="str">
        <f>'1'!A4:C4</f>
        <v>Bellows</v>
      </c>
      <c r="B7" s="74">
        <f>'1'!K4</f>
        <v>85.012824841275105</v>
      </c>
      <c r="C7" s="74">
        <f>'2'!K4</f>
        <v>77.262824841275105</v>
      </c>
      <c r="D7" s="74">
        <f>'3'!K4</f>
        <v>81.012824841275105</v>
      </c>
      <c r="E7" s="74">
        <f>'4'!K4</f>
        <v>80.012824841275105</v>
      </c>
      <c r="F7" s="74">
        <f>'5'!K4</f>
        <v>85.012824841275105</v>
      </c>
      <c r="G7" s="18">
        <f>AVERAGE(B7:F7)</f>
        <v>81.662824841275111</v>
      </c>
      <c r="H7" s="75">
        <f>RANK(G7,$G$7:$G$9,0)</f>
        <v>2</v>
      </c>
    </row>
    <row r="8" spans="1:8" ht="16.5" customHeight="1" x14ac:dyDescent="0.2">
      <c r="A8" s="12" t="str">
        <f>'1'!A5:C5</f>
        <v>Turner</v>
      </c>
      <c r="B8" s="74">
        <f>'1'!K5</f>
        <v>78.740887344864561</v>
      </c>
      <c r="C8" s="74">
        <f>'2'!K5</f>
        <v>78.740887344864561</v>
      </c>
      <c r="D8" s="74">
        <f>'3'!K5</f>
        <v>86.640887344864552</v>
      </c>
      <c r="E8" s="74">
        <f>'4'!K5</f>
        <v>76.240887344864561</v>
      </c>
      <c r="F8" s="74">
        <f>'5'!K5</f>
        <v>80.740887344864561</v>
      </c>
      <c r="G8" s="19">
        <f>AVERAGE(B8:F8)</f>
        <v>80.220887344864565</v>
      </c>
      <c r="H8" s="75">
        <f t="shared" ref="H8:H9" si="0">RANK(G8,$G$7:$G$9,0)</f>
        <v>3</v>
      </c>
    </row>
    <row r="9" spans="1:8" s="87" customFormat="1" ht="16.5" customHeight="1" x14ac:dyDescent="0.2">
      <c r="A9" s="89" t="str">
        <f>'1'!A6:C6</f>
        <v>Vaughn</v>
      </c>
      <c r="B9" s="91">
        <f>'1'!K6</f>
        <v>93.5</v>
      </c>
      <c r="C9" s="91">
        <f>'2'!K6</f>
        <v>89.25</v>
      </c>
      <c r="D9" s="91">
        <f>'3'!K6</f>
        <v>93.5</v>
      </c>
      <c r="E9" s="91">
        <f>'4'!K6</f>
        <v>92</v>
      </c>
      <c r="F9" s="91">
        <f>'5'!K6</f>
        <v>94</v>
      </c>
      <c r="G9" s="88">
        <f>AVERAGE(B9:F9)</f>
        <v>92.45</v>
      </c>
      <c r="H9" s="90">
        <f t="shared" si="0"/>
        <v>1</v>
      </c>
    </row>
    <row r="15" spans="1:8" x14ac:dyDescent="0.2">
      <c r="A15" s="13"/>
    </row>
    <row r="16" spans="1:8" x14ac:dyDescent="0.2">
      <c r="A16" s="13"/>
    </row>
  </sheetData>
  <mergeCells count="1">
    <mergeCell ref="A3:H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C6080-7242-46F1-AF6A-6E0AC7D0F4D6}">
  <dimension ref="A1:V48"/>
  <sheetViews>
    <sheetView tabSelected="1" zoomScaleNormal="100" workbookViewId="0">
      <selection activeCell="L30" sqref="L30"/>
    </sheetView>
  </sheetViews>
  <sheetFormatPr defaultRowHeight="12.75" x14ac:dyDescent="0.2"/>
  <cols>
    <col min="1" max="1" width="20.7109375" style="104" customWidth="1"/>
    <col min="2" max="22" width="9.5703125" style="104" customWidth="1"/>
    <col min="23" max="16384" width="9.140625" style="104"/>
  </cols>
  <sheetData>
    <row r="1" spans="1:22" ht="15.75" customHeight="1" x14ac:dyDescent="0.25">
      <c r="A1" s="102" t="s">
        <v>53</v>
      </c>
      <c r="B1" s="102"/>
      <c r="C1" s="102"/>
      <c r="D1" s="102"/>
      <c r="E1" s="102"/>
      <c r="F1" s="102"/>
      <c r="G1" s="102"/>
      <c r="H1" s="102"/>
      <c r="I1" s="102"/>
      <c r="J1" s="103"/>
    </row>
    <row r="2" spans="1:22" ht="15.75" x14ac:dyDescent="0.25">
      <c r="A2" s="105" t="s">
        <v>42</v>
      </c>
      <c r="B2" s="105"/>
      <c r="C2" s="105"/>
      <c r="D2" s="105"/>
      <c r="E2" s="105"/>
      <c r="F2" s="105"/>
      <c r="G2" s="105"/>
      <c r="H2" s="105"/>
      <c r="I2" s="105"/>
      <c r="J2" s="106"/>
    </row>
    <row r="3" spans="1:22" x14ac:dyDescent="0.2">
      <c r="A3" s="107" t="s">
        <v>54</v>
      </c>
      <c r="B3" s="108"/>
      <c r="C3" s="108"/>
      <c r="D3" s="108"/>
    </row>
    <row r="4" spans="1:22" ht="15" customHeight="1" x14ac:dyDescent="0.2">
      <c r="A4" s="107" t="s">
        <v>55</v>
      </c>
      <c r="B4" s="109" t="s">
        <v>56</v>
      </c>
      <c r="C4" s="109"/>
      <c r="D4" s="109"/>
      <c r="E4" s="110"/>
    </row>
    <row r="5" spans="1:22" ht="20.25" customHeight="1" x14ac:dyDescent="0.25">
      <c r="A5" s="111" t="s">
        <v>57</v>
      </c>
      <c r="B5" s="111"/>
      <c r="C5" s="112"/>
      <c r="D5" s="112"/>
      <c r="E5" s="112"/>
      <c r="F5" s="112"/>
      <c r="G5" s="112"/>
    </row>
    <row r="6" spans="1:22" ht="27" customHeight="1" thickBot="1" x14ac:dyDescent="0.25">
      <c r="A6" s="113"/>
      <c r="B6" s="114" t="s">
        <v>58</v>
      </c>
      <c r="C6" s="114"/>
      <c r="D6" s="114"/>
      <c r="E6" s="114"/>
      <c r="F6" s="114"/>
      <c r="G6" s="114"/>
      <c r="H6" s="114"/>
      <c r="I6" s="114"/>
    </row>
    <row r="7" spans="1:22" ht="20.25" customHeight="1" x14ac:dyDescent="0.25">
      <c r="A7" s="115" t="s">
        <v>59</v>
      </c>
      <c r="B7" s="115"/>
      <c r="C7" s="116"/>
      <c r="D7" s="117"/>
      <c r="E7" s="117"/>
      <c r="F7" s="117"/>
      <c r="G7" s="117"/>
    </row>
    <row r="8" spans="1:22" ht="27" customHeight="1" thickBot="1" x14ac:dyDescent="0.25">
      <c r="A8" s="113"/>
      <c r="B8" s="114" t="s">
        <v>60</v>
      </c>
      <c r="C8" s="114"/>
      <c r="D8" s="114"/>
      <c r="E8" s="114"/>
      <c r="F8" s="114"/>
      <c r="G8" s="114"/>
      <c r="H8" s="114"/>
      <c r="I8" s="114"/>
    </row>
    <row r="9" spans="1:22" ht="15" customHeight="1" x14ac:dyDescent="0.2"/>
    <row r="10" spans="1:22" ht="15" customHeight="1" x14ac:dyDescent="0.2"/>
    <row r="11" spans="1:22" ht="11.25" customHeight="1" thickBot="1" x14ac:dyDescent="0.25"/>
    <row r="12" spans="1:22" s="118" customFormat="1" ht="13.5" thickBot="1" x14ac:dyDescent="0.25">
      <c r="B12" s="119" t="s">
        <v>61</v>
      </c>
      <c r="C12" s="120"/>
      <c r="D12" s="121"/>
      <c r="E12" s="119" t="s">
        <v>62</v>
      </c>
      <c r="F12" s="120"/>
      <c r="G12" s="121"/>
      <c r="H12" s="119" t="s">
        <v>63</v>
      </c>
      <c r="I12" s="120"/>
      <c r="J12" s="121"/>
      <c r="K12" s="119" t="s">
        <v>64</v>
      </c>
      <c r="L12" s="120"/>
      <c r="M12" s="121"/>
      <c r="N12" s="119" t="s">
        <v>65</v>
      </c>
      <c r="O12" s="120"/>
      <c r="P12" s="121"/>
      <c r="Q12" s="119" t="s">
        <v>66</v>
      </c>
      <c r="R12" s="120"/>
      <c r="S12" s="121"/>
      <c r="T12" s="119" t="s">
        <v>67</v>
      </c>
      <c r="U12" s="120"/>
      <c r="V12" s="121"/>
    </row>
    <row r="13" spans="1:22" s="118" customFormat="1" ht="65.25" customHeight="1" x14ac:dyDescent="0.2">
      <c r="B13" s="122" t="s">
        <v>68</v>
      </c>
      <c r="C13" s="123"/>
      <c r="D13" s="124"/>
      <c r="E13" s="122" t="s">
        <v>69</v>
      </c>
      <c r="F13" s="123"/>
      <c r="G13" s="124"/>
      <c r="H13" s="122" t="s">
        <v>70</v>
      </c>
      <c r="I13" s="123"/>
      <c r="J13" s="124"/>
      <c r="K13" s="122" t="s">
        <v>71</v>
      </c>
      <c r="L13" s="123"/>
      <c r="M13" s="124"/>
      <c r="N13" s="122" t="s">
        <v>72</v>
      </c>
      <c r="O13" s="123"/>
      <c r="P13" s="124"/>
      <c r="Q13" s="125" t="s">
        <v>73</v>
      </c>
      <c r="R13" s="126"/>
      <c r="S13" s="127"/>
      <c r="T13" s="125" t="s">
        <v>74</v>
      </c>
      <c r="U13" s="126"/>
      <c r="V13" s="127"/>
    </row>
    <row r="14" spans="1:22" s="132" customFormat="1" ht="11.25" customHeight="1" x14ac:dyDescent="0.2">
      <c r="A14" s="128"/>
      <c r="B14" s="129" t="s">
        <v>75</v>
      </c>
      <c r="C14" s="130"/>
      <c r="D14" s="131"/>
      <c r="E14" s="129" t="s">
        <v>75</v>
      </c>
      <c r="F14" s="130"/>
      <c r="G14" s="131"/>
      <c r="H14" s="129" t="s">
        <v>75</v>
      </c>
      <c r="I14" s="130"/>
      <c r="J14" s="131"/>
      <c r="K14" s="129" t="s">
        <v>75</v>
      </c>
      <c r="L14" s="130"/>
      <c r="M14" s="131"/>
      <c r="N14" s="129" t="s">
        <v>75</v>
      </c>
      <c r="O14" s="130"/>
      <c r="P14" s="131"/>
      <c r="Q14" s="129" t="s">
        <v>75</v>
      </c>
      <c r="R14" s="130"/>
      <c r="S14" s="131"/>
      <c r="T14" s="129" t="s">
        <v>75</v>
      </c>
      <c r="U14" s="130"/>
      <c r="V14" s="131"/>
    </row>
    <row r="15" spans="1:22" s="132" customFormat="1" x14ac:dyDescent="0.2">
      <c r="A15" s="133" t="s">
        <v>39</v>
      </c>
      <c r="B15" s="134"/>
      <c r="C15" s="135"/>
      <c r="D15" s="136"/>
      <c r="E15" s="134"/>
      <c r="F15" s="135"/>
      <c r="G15" s="136"/>
      <c r="H15" s="134"/>
      <c r="I15" s="135"/>
      <c r="J15" s="136"/>
      <c r="K15" s="134"/>
      <c r="L15" s="135"/>
      <c r="M15" s="136"/>
      <c r="N15" s="134"/>
      <c r="O15" s="135"/>
      <c r="P15" s="136"/>
      <c r="Q15" s="137"/>
      <c r="R15" s="138"/>
      <c r="S15" s="139"/>
      <c r="T15" s="137"/>
      <c r="U15" s="138"/>
      <c r="V15" s="139"/>
    </row>
    <row r="16" spans="1:22" s="132" customFormat="1" x14ac:dyDescent="0.2">
      <c r="A16" s="133" t="s">
        <v>40</v>
      </c>
      <c r="B16" s="140"/>
      <c r="C16" s="141"/>
      <c r="D16" s="142"/>
      <c r="E16" s="140"/>
      <c r="F16" s="141"/>
      <c r="G16" s="142"/>
      <c r="H16" s="140"/>
      <c r="I16" s="141"/>
      <c r="J16" s="142"/>
      <c r="K16" s="140"/>
      <c r="L16" s="141"/>
      <c r="M16" s="142"/>
      <c r="N16" s="140"/>
      <c r="O16" s="141"/>
      <c r="P16" s="142"/>
      <c r="Q16" s="143"/>
      <c r="R16" s="144"/>
      <c r="S16" s="145"/>
      <c r="T16" s="143"/>
      <c r="U16" s="144"/>
      <c r="V16" s="145"/>
    </row>
    <row r="17" spans="1:22" s="132" customFormat="1" x14ac:dyDescent="0.2">
      <c r="A17" s="133" t="s">
        <v>41</v>
      </c>
      <c r="B17" s="140"/>
      <c r="C17" s="141"/>
      <c r="D17" s="142"/>
      <c r="E17" s="140"/>
      <c r="F17" s="141"/>
      <c r="G17" s="142"/>
      <c r="H17" s="140"/>
      <c r="I17" s="141"/>
      <c r="J17" s="142"/>
      <c r="K17" s="140"/>
      <c r="L17" s="141"/>
      <c r="M17" s="142"/>
      <c r="N17" s="140"/>
      <c r="O17" s="141"/>
      <c r="P17" s="142"/>
      <c r="Q17" s="143"/>
      <c r="R17" s="144"/>
      <c r="S17" s="145"/>
      <c r="T17" s="143"/>
      <c r="U17" s="144"/>
      <c r="V17" s="145"/>
    </row>
    <row r="18" spans="1:22" s="147" customFormat="1" ht="7.5" customHeight="1" x14ac:dyDescent="0.2">
      <c r="A18" s="146"/>
      <c r="B18" s="146"/>
      <c r="C18" s="146"/>
      <c r="D18" s="146"/>
      <c r="E18" s="146"/>
      <c r="F18" s="146"/>
      <c r="G18" s="146"/>
      <c r="H18" s="146"/>
      <c r="I18" s="146"/>
      <c r="J18" s="146"/>
      <c r="K18" s="146"/>
      <c r="L18" s="146"/>
      <c r="M18" s="146"/>
      <c r="N18" s="146"/>
      <c r="O18" s="146"/>
      <c r="P18" s="146"/>
      <c r="Q18" s="146"/>
      <c r="R18" s="146"/>
      <c r="S18" s="146"/>
      <c r="T18" s="146"/>
      <c r="U18" s="146"/>
      <c r="V18" s="146"/>
    </row>
    <row r="19" spans="1:22" s="148" customFormat="1" ht="6.75" customHeight="1" x14ac:dyDescent="0.2"/>
    <row r="21" spans="1:22" x14ac:dyDescent="0.2">
      <c r="A21" s="149"/>
      <c r="G21" s="150"/>
      <c r="H21" s="150"/>
    </row>
    <row r="22" spans="1:22" x14ac:dyDescent="0.2">
      <c r="A22" s="151" t="s">
        <v>76</v>
      </c>
      <c r="G22" s="150"/>
      <c r="H22" s="150"/>
      <c r="I22" s="150"/>
      <c r="J22" s="150"/>
    </row>
    <row r="23" spans="1:22" ht="15" x14ac:dyDescent="0.25">
      <c r="A23" s="152"/>
      <c r="B23" s="153"/>
      <c r="C23" s="154"/>
      <c r="F23" s="152"/>
      <c r="G23" s="150"/>
      <c r="H23" s="150"/>
      <c r="I23" s="150"/>
      <c r="J23" s="150"/>
    </row>
    <row r="24" spans="1:22" ht="15" x14ac:dyDescent="0.25">
      <c r="A24" s="152"/>
      <c r="B24" s="153"/>
      <c r="C24" s="154"/>
      <c r="F24" s="152"/>
      <c r="H24" s="150"/>
      <c r="I24" s="150"/>
      <c r="J24" s="150"/>
    </row>
    <row r="25" spans="1:22" ht="15" x14ac:dyDescent="0.25">
      <c r="A25" s="152"/>
      <c r="B25" s="153"/>
      <c r="C25" s="154"/>
      <c r="F25" s="152"/>
      <c r="G25" s="150"/>
      <c r="H25" s="150"/>
      <c r="I25" s="150"/>
      <c r="J25" s="150"/>
    </row>
    <row r="26" spans="1:22" ht="15" x14ac:dyDescent="0.25">
      <c r="A26" s="152"/>
      <c r="B26" s="153"/>
      <c r="C26" s="154"/>
      <c r="F26" s="152"/>
      <c r="G26" s="150"/>
      <c r="H26" s="150"/>
      <c r="I26" s="150"/>
      <c r="J26" s="150"/>
    </row>
    <row r="27" spans="1:22" ht="15" x14ac:dyDescent="0.25">
      <c r="A27" s="155"/>
      <c r="B27" s="156"/>
      <c r="C27" s="157"/>
      <c r="D27" s="158"/>
      <c r="E27" s="158"/>
      <c r="F27" s="155"/>
      <c r="G27" s="159"/>
      <c r="H27" s="159"/>
      <c r="I27" s="150"/>
      <c r="J27" s="150"/>
    </row>
    <row r="28" spans="1:22" ht="15.75" x14ac:dyDescent="0.3">
      <c r="A28" s="152"/>
      <c r="B28" s="153"/>
      <c r="C28" s="154"/>
      <c r="F28" s="160"/>
      <c r="G28" s="150"/>
      <c r="H28" s="150"/>
      <c r="I28" s="150"/>
      <c r="J28" s="150"/>
    </row>
    <row r="29" spans="1:22" ht="15" x14ac:dyDescent="0.25">
      <c r="A29" s="152"/>
      <c r="B29" s="153"/>
      <c r="C29" s="154"/>
      <c r="F29" s="152"/>
      <c r="G29" s="150"/>
      <c r="H29" s="150"/>
      <c r="I29" s="150"/>
      <c r="J29" s="150"/>
    </row>
    <row r="30" spans="1:22" x14ac:dyDescent="0.2">
      <c r="I30" s="150"/>
      <c r="J30" s="150"/>
      <c r="K30" s="150"/>
      <c r="L30" s="150"/>
    </row>
    <row r="31" spans="1:22" x14ac:dyDescent="0.2">
      <c r="I31" s="150"/>
      <c r="J31" s="150"/>
      <c r="K31" s="150"/>
      <c r="L31" s="150"/>
      <c r="M31" s="150"/>
    </row>
    <row r="32" spans="1:22" x14ac:dyDescent="0.2">
      <c r="L32" s="150"/>
      <c r="M32" s="150"/>
    </row>
    <row r="33" spans="1:13" x14ac:dyDescent="0.2">
      <c r="L33" s="150"/>
      <c r="M33" s="150"/>
    </row>
    <row r="34" spans="1:13" x14ac:dyDescent="0.2">
      <c r="L34" s="150"/>
      <c r="M34" s="150"/>
    </row>
    <row r="35" spans="1:13" x14ac:dyDescent="0.2">
      <c r="L35" s="150"/>
      <c r="M35" s="150"/>
    </row>
    <row r="48" spans="1:13" x14ac:dyDescent="0.2">
      <c r="A48" s="161" t="s">
        <v>77</v>
      </c>
    </row>
  </sheetData>
  <mergeCells count="50">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Cost Summary</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2024-02-28T17:04:04Z</dcterms:modified>
</cp:coreProperties>
</file>