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5.23.19\"/>
    </mc:Choice>
  </mc:AlternateContent>
  <bookViews>
    <workbookView xWindow="1155" yWindow="1185" windowWidth="25035" windowHeight="12165" tabRatio="814" activeTab="1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31" r:id="rId7"/>
    <sheet name="7" sheetId="32" r:id="rId8"/>
    <sheet name="8" sheetId="33" r:id="rId9"/>
    <sheet name="Technical Summary" sheetId="4" r:id="rId10"/>
    <sheet name="Pricing Score Calculation" sheetId="27" r:id="rId11"/>
    <sheet name="Summary" sheetId="28" r:id="rId12"/>
    <sheet name="Criteria" sheetId="30" r:id="rId13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I8" i="4" l="1"/>
  <c r="H8" i="4"/>
  <c r="H5" i="4"/>
  <c r="G4" i="28"/>
  <c r="C4" i="28"/>
  <c r="D4" i="28"/>
  <c r="E4" i="28"/>
  <c r="F4" i="28"/>
  <c r="H4" i="28"/>
  <c r="I4" i="28"/>
  <c r="I8" i="33"/>
  <c r="I8" i="28" s="1"/>
  <c r="H8" i="33"/>
  <c r="A8" i="33"/>
  <c r="I7" i="33"/>
  <c r="I7" i="28" s="1"/>
  <c r="H7" i="33"/>
  <c r="I7" i="4" s="1"/>
  <c r="A7" i="33"/>
  <c r="I6" i="33"/>
  <c r="I6" i="28" s="1"/>
  <c r="H6" i="33"/>
  <c r="I6" i="4" s="1"/>
  <c r="A6" i="33"/>
  <c r="I5" i="33"/>
  <c r="I5" i="28" s="1"/>
  <c r="H5" i="33"/>
  <c r="I5" i="4" s="1"/>
  <c r="A5" i="33"/>
  <c r="A2" i="33"/>
  <c r="I8" i="32"/>
  <c r="H8" i="28" s="1"/>
  <c r="H8" i="32"/>
  <c r="A8" i="32"/>
  <c r="I7" i="32"/>
  <c r="H7" i="28" s="1"/>
  <c r="H7" i="32"/>
  <c r="H7" i="4" s="1"/>
  <c r="A7" i="32"/>
  <c r="I6" i="32"/>
  <c r="H6" i="28" s="1"/>
  <c r="H6" i="32"/>
  <c r="H6" i="4" s="1"/>
  <c r="A6" i="32"/>
  <c r="I5" i="32"/>
  <c r="H5" i="28" s="1"/>
  <c r="H5" i="32"/>
  <c r="A5" i="32"/>
  <c r="A2" i="32"/>
  <c r="I8" i="31"/>
  <c r="G8" i="28" s="1"/>
  <c r="H8" i="31"/>
  <c r="G8" i="4" s="1"/>
  <c r="A8" i="31"/>
  <c r="I7" i="31"/>
  <c r="G7" i="28" s="1"/>
  <c r="H7" i="31"/>
  <c r="G7" i="4" s="1"/>
  <c r="A7" i="31"/>
  <c r="I6" i="31"/>
  <c r="G6" i="28" s="1"/>
  <c r="H6" i="31"/>
  <c r="G6" i="4" s="1"/>
  <c r="A6" i="31"/>
  <c r="I5" i="31"/>
  <c r="G5" i="28" s="1"/>
  <c r="H5" i="31"/>
  <c r="G5" i="4" s="1"/>
  <c r="A5" i="31"/>
  <c r="A2" i="31"/>
  <c r="B17" i="27" l="1"/>
  <c r="C16" i="27"/>
  <c r="B16" i="27"/>
  <c r="C15" i="27"/>
  <c r="B15" i="27"/>
  <c r="C14" i="27"/>
  <c r="B14" i="27"/>
  <c r="H18" i="30"/>
  <c r="H17" i="30"/>
  <c r="H16" i="30"/>
  <c r="H15" i="30"/>
  <c r="H14" i="30"/>
  <c r="H13" i="30"/>
  <c r="B4" i="28"/>
  <c r="H19" i="30" l="1"/>
  <c r="C17" i="27"/>
  <c r="H5" i="24" l="1"/>
  <c r="F5" i="4" s="1"/>
  <c r="I5" i="24"/>
  <c r="F5" i="28" s="1"/>
  <c r="I6" i="24" l="1"/>
  <c r="F6" i="28" s="1"/>
  <c r="I7" i="24"/>
  <c r="F7" i="28" s="1"/>
  <c r="I8" i="24"/>
  <c r="F8" i="28" s="1"/>
  <c r="H6" i="24"/>
  <c r="F6" i="4" s="1"/>
  <c r="H7" i="24"/>
  <c r="F7" i="4" s="1"/>
  <c r="H8" i="24"/>
  <c r="F8" i="4" s="1"/>
  <c r="I7" i="23"/>
  <c r="E7" i="28" s="1"/>
  <c r="I6" i="23"/>
  <c r="E6" i="28" s="1"/>
  <c r="I8" i="23"/>
  <c r="E8" i="28" s="1"/>
  <c r="I5" i="23"/>
  <c r="E5" i="28" s="1"/>
  <c r="H6" i="23"/>
  <c r="E6" i="4" s="1"/>
  <c r="H7" i="23"/>
  <c r="E7" i="4" s="1"/>
  <c r="H8" i="23"/>
  <c r="E8" i="4" s="1"/>
  <c r="H5" i="23"/>
  <c r="E5" i="4" s="1"/>
  <c r="I8" i="22"/>
  <c r="D8" i="28" s="1"/>
  <c r="I7" i="22"/>
  <c r="D7" i="28" s="1"/>
  <c r="I6" i="22"/>
  <c r="D6" i="28" s="1"/>
  <c r="I5" i="22"/>
  <c r="D5" i="28" s="1"/>
  <c r="H8" i="22"/>
  <c r="D8" i="4" s="1"/>
  <c r="H7" i="22"/>
  <c r="D7" i="4" s="1"/>
  <c r="H6" i="22"/>
  <c r="D6" i="4" s="1"/>
  <c r="H5" i="22"/>
  <c r="D5" i="4" s="1"/>
  <c r="I8" i="21"/>
  <c r="C8" i="28" s="1"/>
  <c r="I7" i="21"/>
  <c r="C7" i="28" s="1"/>
  <c r="I6" i="21"/>
  <c r="C6" i="28" s="1"/>
  <c r="I5" i="21"/>
  <c r="C5" i="28" s="1"/>
  <c r="H8" i="21"/>
  <c r="C8" i="4" s="1"/>
  <c r="H7" i="21"/>
  <c r="C7" i="4" s="1"/>
  <c r="H6" i="21"/>
  <c r="C6" i="4" s="1"/>
  <c r="H5" i="21"/>
  <c r="C5" i="4" s="1"/>
  <c r="H8" i="20"/>
  <c r="B8" i="4" s="1"/>
  <c r="H7" i="20"/>
  <c r="B7" i="4" s="1"/>
  <c r="H6" i="20"/>
  <c r="B6" i="4" s="1"/>
  <c r="H5" i="20"/>
  <c r="B5" i="4" s="1"/>
  <c r="I8" i="20"/>
  <c r="B8" i="28" s="1"/>
  <c r="I7" i="20"/>
  <c r="B7" i="28" s="1"/>
  <c r="I6" i="20"/>
  <c r="B6" i="28" s="1"/>
  <c r="I5" i="20"/>
  <c r="B5" i="28" s="1"/>
  <c r="J5" i="28" s="1"/>
  <c r="J6" i="28" l="1"/>
  <c r="J7" i="28"/>
  <c r="J8" i="28"/>
  <c r="J6" i="4"/>
  <c r="J5" i="4"/>
  <c r="J8" i="4"/>
  <c r="J7" i="4"/>
  <c r="A8" i="28"/>
  <c r="A7" i="4"/>
  <c r="A8" i="24"/>
  <c r="A7" i="23"/>
  <c r="A6" i="22"/>
  <c r="A7" i="21"/>
  <c r="A8" i="21"/>
  <c r="A8" i="20"/>
  <c r="A8" i="4"/>
  <c r="A7" i="28"/>
  <c r="A6" i="28"/>
  <c r="K8" i="4" l="1"/>
  <c r="K7" i="4"/>
  <c r="K5" i="4"/>
  <c r="K6" i="4"/>
  <c r="A5" i="23"/>
  <c r="A5" i="21"/>
  <c r="A8" i="22"/>
  <c r="A6" i="23"/>
  <c r="A6" i="4"/>
  <c r="A5" i="20"/>
  <c r="A7" i="22"/>
  <c r="A5" i="24"/>
  <c r="A5" i="28"/>
  <c r="A5" i="4"/>
  <c r="A6" i="21"/>
  <c r="A7" i="20"/>
  <c r="A5" i="22"/>
  <c r="A7" i="24"/>
  <c r="A6" i="20"/>
  <c r="A8" i="23"/>
  <c r="A6" i="24"/>
  <c r="A2" i="28"/>
  <c r="B4" i="27"/>
  <c r="A2" i="4"/>
  <c r="A2" i="24"/>
  <c r="A2" i="23"/>
  <c r="A2" i="22"/>
  <c r="A2" i="21"/>
  <c r="A2" i="20"/>
  <c r="F9" i="27" l="1"/>
  <c r="E9" i="27"/>
  <c r="D9" i="27" l="1"/>
  <c r="C9" i="27"/>
  <c r="E10" i="27" s="1"/>
  <c r="E11" i="27" l="1"/>
  <c r="F10" i="27"/>
  <c r="F11" i="27" s="1"/>
  <c r="D10" i="27"/>
  <c r="D11" i="27" s="1"/>
  <c r="K6" i="28" l="1"/>
  <c r="K7" i="28" l="1"/>
  <c r="K8" i="28"/>
  <c r="K5" i="28"/>
</calcChain>
</file>

<file path=xl/sharedStrings.xml><?xml version="1.0" encoding="utf-8"?>
<sst xmlns="http://schemas.openxmlformats.org/spreadsheetml/2006/main" count="139" uniqueCount="61">
  <si>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</si>
  <si>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</si>
  <si>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</si>
  <si>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</si>
  <si>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</si>
  <si>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</si>
  <si>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</si>
  <si>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</si>
  <si>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</si>
  <si>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</si>
  <si>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</si>
  <si>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</si>
  <si>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</si>
  <si>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</si>
  <si>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</si>
  <si>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</si>
  <si>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</si>
  <si>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</si>
  <si>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</si>
  <si>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</si>
  <si>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</si>
  <si>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</si>
  <si>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</si>
  <si>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</si>
  <si>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</si>
  <si>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</si>
  <si>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</si>
  <si>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</si>
  <si>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</si>
  <si>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</si>
  <si>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</si>
  <si>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</si>
  <si>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</si>
  <si>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</si>
  <si>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</si>
  <si>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</si>
  <si>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</si>
  <si>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</si>
  <si>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</si>
  <si>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</si>
  <si>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</si>
  <si>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RFP730-18041 Cullen Performance Hall Exit Stairwell To Building Exterior</t>
  </si>
  <si>
    <t>Gadberry Construction**</t>
  </si>
  <si>
    <t>J.T. Vaughn Construction</t>
  </si>
  <si>
    <t>Nash Industries Inc.**</t>
  </si>
  <si>
    <t>Texas Alliance Group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</si>
  <si>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</si>
  <si>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5. Respondent’s project planning and scheduling (Section 4.6)
</t>
  </si>
  <si>
    <t>Prepared by: Tim Henry 5/8/2018</t>
  </si>
  <si>
    <t>Checked by: Jack Tenner  5/8/2018</t>
  </si>
  <si>
    <t>Nash Industries Inc.</t>
  </si>
  <si>
    <t>Gadberry Construction</t>
  </si>
  <si>
    <t>Texas Alliance</t>
  </si>
  <si>
    <t>Evaluation 1</t>
  </si>
  <si>
    <t>Evaluation 2</t>
  </si>
  <si>
    <t>Evaluation 3</t>
  </si>
  <si>
    <t>Evaluation 4</t>
  </si>
  <si>
    <t>Evaluation 5</t>
  </si>
  <si>
    <t>Evaluation 6</t>
  </si>
  <si>
    <t>Evaluation 7</t>
  </si>
  <si>
    <t>Evaluation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</si>
</sst>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4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44" fontId="0" fillId="0" borderId="0" xfId="43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6" xfId="0" applyNumberFormat="1" applyFont="1" applyFill="1" applyBorder="1"/>
    <xf numFmtId="0" fontId="2" fillId="32" borderId="3" xfId="0" applyFont="1" applyFill="1" applyBorder="1"/>
    <xf numFmtId="2" fontId="7" fillId="0" borderId="0" xfId="45" applyNumberFormat="1"/>
    <xf numFmtId="2" fontId="7" fillId="0" borderId="0" xfId="45" applyNumberFormat="1" applyFill="1"/>
    <xf numFmtId="0" fontId="2" fillId="29" borderId="45" xfId="0" applyFont="1" applyFill="1" applyBorder="1" applyAlignment="1">
      <alignment horizontal="center"/>
    </xf>
    <xf numFmtId="0" fontId="2" fillId="0" borderId="41" xfId="0" applyFont="1" applyBorder="1"/>
    <xf numFmtId="0" fontId="2" fillId="0" borderId="0" xfId="0" applyFont="1"/>
    <xf numFmtId="0" fontId="31" fillId="0" borderId="0" xfId="0" applyFont="1"/>
    <xf numFmtId="0" fontId="2" fillId="0" borderId="5" xfId="0" applyFont="1" applyBorder="1" applyAlignment="1">
      <alignment horizontal="center" vertical="center"/>
    </xf>
    <xf numFmtId="0" fontId="3" fillId="34" borderId="43" xfId="0" applyFont="1" applyFill="1" applyBorder="1" applyAlignment="1">
      <alignment horizontal="right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34" borderId="44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" fillId="0" borderId="41" xfId="0" applyFont="1" applyBorder="1"/>
    <xf numFmtId="0" fontId="2" fillId="33" borderId="5" xfId="0" applyFont="1" applyFill="1" applyBorder="1" applyAlignment="1">
      <alignment horizontal="center" vertical="center"/>
    </xf>
    <xf numFmtId="0" fontId="2" fillId="35" borderId="6" xfId="0" applyFont="1" applyFill="1" applyBorder="1" applyAlignment="1">
      <alignment horizontal="center"/>
    </xf>
    <xf numFmtId="2" fontId="4" fillId="35" borderId="5" xfId="0" applyNumberFormat="1" applyFont="1" applyFill="1" applyBorder="1"/>
    <xf numFmtId="2" fontId="2" fillId="35" borderId="5" xfId="0" applyNumberFormat="1" applyFont="1" applyFill="1" applyBorder="1"/>
    <xf numFmtId="0" fontId="4" fillId="35" borderId="7" xfId="0" applyFont="1" applyFill="1" applyBorder="1"/>
    <xf numFmtId="0" fontId="4" fillId="35" borderId="0" xfId="0" applyFont="1" applyFill="1"/>
    <xf numFmtId="0" fontId="2" fillId="35" borderId="6" xfId="0" applyFont="1" applyFill="1" applyBorder="1" applyAlignment="1">
      <alignment horizontal="left"/>
    </xf>
    <xf numFmtId="2" fontId="2" fillId="35" borderId="24" xfId="0" applyNumberFormat="1" applyFont="1" applyFill="1" applyBorder="1"/>
    <xf numFmtId="2" fontId="2" fillId="35" borderId="25" xfId="0" applyNumberFormat="1" applyFont="1" applyFill="1" applyBorder="1"/>
    <xf numFmtId="2" fontId="2" fillId="35" borderId="26" xfId="0" applyNumberFormat="1" applyFont="1" applyFill="1" applyBorder="1"/>
    <xf numFmtId="0" fontId="0" fillId="35" borderId="0" xfId="0" applyFill="1"/>
    <xf numFmtId="2" fontId="2" fillId="0" borderId="27" xfId="0" applyNumberFormat="1" applyFont="1" applyBorder="1"/>
    <xf numFmtId="2" fontId="2" fillId="35" borderId="27" xfId="0" applyNumberFormat="1" applyFont="1" applyFill="1" applyBorder="1"/>
    <xf numFmtId="0" fontId="2" fillId="35" borderId="3" xfId="0" applyFont="1" applyFill="1" applyBorder="1"/>
    <xf numFmtId="0" fontId="2" fillId="0" borderId="3" xfId="0" applyFont="1" applyFill="1" applyBorder="1"/>
    <xf numFmtId="2" fontId="2" fillId="0" borderId="25" xfId="0" applyNumberFormat="1" applyFont="1" applyFill="1" applyBorder="1"/>
    <xf numFmtId="2" fontId="2" fillId="0" borderId="24" xfId="0" applyNumberFormat="1" applyFont="1" applyFill="1" applyBorder="1"/>
    <xf numFmtId="8" fontId="2" fillId="0" borderId="0" xfId="0" applyNumberFormat="1" applyFont="1"/>
    <xf numFmtId="0" fontId="4" fillId="32" borderId="7" xfId="0" applyFont="1" applyFill="1" applyBorder="1"/>
    <xf numFmtId="0" fontId="2" fillId="0" borderId="5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H31" sqref="H31"/>
    </sheetView>
  </sheetViews>
  <sheetFormatPr defaultRowHeight="12.75" x14ac:dyDescent="0.2"/>
  <cols>
    <col min="1" max="1" width="75.28515625" bestFit="1" customWidth="1"/>
    <col min="3" max="3" width="14.85546875" bestFit="1" customWidth="1"/>
  </cols>
  <sheetData>
    <row r="2" spans="1:4" ht="15.75" x14ac:dyDescent="0.25">
      <c r="A2" s="8" t="s">
        <v>41</v>
      </c>
    </row>
    <row r="3" spans="1:4" ht="13.5" thickBot="1" x14ac:dyDescent="0.25"/>
    <row r="4" spans="1:4" ht="26.25" customHeight="1" thickTop="1" x14ac:dyDescent="0.2">
      <c r="A4" s="7" t="s">
        <v>2</v>
      </c>
    </row>
    <row r="5" spans="1:4" s="1" customFormat="1" ht="15" x14ac:dyDescent="0.2">
      <c r="A5" s="81" t="s">
        <v>42</v>
      </c>
      <c r="C5" s="110">
        <v>293225</v>
      </c>
      <c r="D5" s="1">
        <v>2</v>
      </c>
    </row>
    <row r="6" spans="1:4" s="1" customFormat="1" ht="15" x14ac:dyDescent="0.2">
      <c r="A6" s="81" t="s">
        <v>43</v>
      </c>
      <c r="C6" s="110">
        <v>299850</v>
      </c>
      <c r="D6" s="1">
        <v>3</v>
      </c>
    </row>
    <row r="7" spans="1:4" s="1" customFormat="1" ht="15" x14ac:dyDescent="0.2">
      <c r="A7" s="81" t="s">
        <v>44</v>
      </c>
      <c r="C7" s="110">
        <v>269600</v>
      </c>
      <c r="D7" s="1">
        <v>1</v>
      </c>
    </row>
    <row r="8" spans="1:4" s="1" customFormat="1" ht="15" x14ac:dyDescent="0.2">
      <c r="A8" s="81" t="s">
        <v>45</v>
      </c>
      <c r="C8" s="110">
        <v>308388</v>
      </c>
      <c r="D8" s="1">
        <v>4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workbookViewId="0">
      <selection activeCell="D7" sqref="D7"/>
    </sheetView>
  </sheetViews>
  <sheetFormatPr defaultRowHeight="15" x14ac:dyDescent="0.2"/>
  <cols>
    <col min="1" max="1" width="46.7109375" style="2" customWidth="1"/>
    <col min="2" max="9" width="9.140625" style="2"/>
    <col min="10" max="10" width="17.5703125" style="2" bestFit="1" customWidth="1"/>
    <col min="11" max="11" width="10.42578125" style="2" customWidth="1"/>
    <col min="12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5.75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5.75" thickBot="1" x14ac:dyDescent="0.25">
      <c r="P3" s="4"/>
      <c r="Q3" s="4"/>
    </row>
    <row r="4" spans="1:17" s="3" customFormat="1" ht="151.5" customHeight="1" thickBot="1" x14ac:dyDescent="0.25">
      <c r="A4" s="6" t="s">
        <v>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2" t="s">
        <v>58</v>
      </c>
      <c r="H4" s="12" t="s">
        <v>59</v>
      </c>
      <c r="I4" s="12" t="s">
        <v>60</v>
      </c>
      <c r="J4" s="13" t="s">
        <v>3</v>
      </c>
      <c r="K4" s="5" t="s">
        <v>1</v>
      </c>
      <c r="M4" s="9"/>
      <c r="N4" s="9"/>
      <c r="O4" s="9"/>
    </row>
    <row r="5" spans="1:17" ht="16.5" customHeight="1" x14ac:dyDescent="0.2">
      <c r="A5" s="11" t="str">
        <f>Responses!A5</f>
        <v>Gadberry Construction**</v>
      </c>
      <c r="B5" s="14">
        <f>'1'!H5</f>
        <v>53.5</v>
      </c>
      <c r="C5" s="15">
        <f>'2'!H5</f>
        <v>57.5</v>
      </c>
      <c r="D5" s="14">
        <f>'3'!H5</f>
        <v>51</v>
      </c>
      <c r="E5" s="14">
        <f>'4'!H5</f>
        <v>52.5</v>
      </c>
      <c r="F5" s="15">
        <f>'5'!H5</f>
        <v>51</v>
      </c>
      <c r="G5" s="15">
        <f>'6'!H5</f>
        <v>62.400000000000006</v>
      </c>
      <c r="H5" s="15">
        <f>'7'!H5</f>
        <v>44.3</v>
      </c>
      <c r="I5" s="15">
        <f>'8'!H5</f>
        <v>45.8</v>
      </c>
      <c r="J5" s="14">
        <f>AVERAGE(B5:F5)</f>
        <v>53.1</v>
      </c>
      <c r="K5" s="111">
        <f>RANK(J5,$J$5:$J$8,0)</f>
        <v>2</v>
      </c>
      <c r="M5" s="10"/>
      <c r="N5" s="10"/>
      <c r="O5" s="10"/>
    </row>
    <row r="6" spans="1:17" s="98" customFormat="1" ht="16.5" customHeight="1" x14ac:dyDescent="0.2">
      <c r="A6" s="94" t="str">
        <f>Responses!A6</f>
        <v>J.T. Vaughn Construction</v>
      </c>
      <c r="B6" s="95">
        <f>'1'!H6</f>
        <v>61</v>
      </c>
      <c r="C6" s="96">
        <f>'2'!H6</f>
        <v>65</v>
      </c>
      <c r="D6" s="95">
        <f>'3'!H6</f>
        <v>65</v>
      </c>
      <c r="E6" s="95">
        <f>'4'!H6</f>
        <v>67</v>
      </c>
      <c r="F6" s="96">
        <f>'5'!H6</f>
        <v>56</v>
      </c>
      <c r="G6" s="96">
        <f>'6'!H6</f>
        <v>65.2</v>
      </c>
      <c r="H6" s="96">
        <f>'7'!H6</f>
        <v>43.5</v>
      </c>
      <c r="I6" s="96">
        <f>'8'!H6</f>
        <v>52</v>
      </c>
      <c r="J6" s="95">
        <f>AVERAGE(B6:F6)</f>
        <v>62.8</v>
      </c>
      <c r="K6" s="97">
        <f>RANK(J6,$J$5:$J$8,0)</f>
        <v>1</v>
      </c>
    </row>
    <row r="7" spans="1:17" ht="16.5" customHeight="1" x14ac:dyDescent="0.2">
      <c r="A7" s="11" t="str">
        <f>Responses!A7</f>
        <v>Nash Industries Inc.**</v>
      </c>
      <c r="B7" s="14">
        <f>'1'!H7</f>
        <v>41.5</v>
      </c>
      <c r="C7" s="15">
        <f>'2'!H7</f>
        <v>54</v>
      </c>
      <c r="D7" s="14">
        <f>'3'!H7</f>
        <v>56</v>
      </c>
      <c r="E7" s="14">
        <f>'4'!H7</f>
        <v>53</v>
      </c>
      <c r="F7" s="15">
        <f>'5'!H7</f>
        <v>54</v>
      </c>
      <c r="G7" s="15">
        <f>'6'!H7</f>
        <v>62.3</v>
      </c>
      <c r="H7" s="15">
        <f>'7'!H7</f>
        <v>36.299999999999997</v>
      </c>
      <c r="I7" s="15">
        <f>'8'!H7</f>
        <v>47.099999999999994</v>
      </c>
      <c r="J7" s="14">
        <f>AVERAGE(B7:F7)</f>
        <v>51.7</v>
      </c>
      <c r="K7" s="111">
        <f>RANK(J7,$J$5:$J$8,0)</f>
        <v>3</v>
      </c>
    </row>
    <row r="8" spans="1:17" ht="16.5" customHeight="1" x14ac:dyDescent="0.2">
      <c r="A8" s="11" t="str">
        <f>Responses!A8</f>
        <v>Texas Alliance Group</v>
      </c>
      <c r="B8" s="14">
        <f>'1'!H8</f>
        <v>34</v>
      </c>
      <c r="C8" s="15">
        <f>'2'!H8</f>
        <v>44</v>
      </c>
      <c r="D8" s="14">
        <f>'3'!H8</f>
        <v>30.5</v>
      </c>
      <c r="E8" s="14">
        <f>'4'!H8</f>
        <v>46.5</v>
      </c>
      <c r="F8" s="15">
        <f>'5'!H8</f>
        <v>49</v>
      </c>
      <c r="G8" s="15">
        <f>'6'!H8</f>
        <v>56.3</v>
      </c>
      <c r="H8" s="15">
        <f>'7'!H8</f>
        <v>36.6</v>
      </c>
      <c r="I8" s="15">
        <f>'8'!H8</f>
        <v>48</v>
      </c>
      <c r="J8" s="14">
        <f>AVERAGE(B8:F8)</f>
        <v>40.799999999999997</v>
      </c>
      <c r="K8" s="111">
        <f>RANK(J8,$J$5:$J$8,0)</f>
        <v>4</v>
      </c>
    </row>
    <row r="9" spans="1:17" x14ac:dyDescent="0.2">
      <c r="E9" s="65"/>
      <c r="F9" s="65"/>
      <c r="G9" s="65"/>
      <c r="H9" s="65"/>
      <c r="I9" s="65"/>
    </row>
    <row r="10" spans="1:17" x14ac:dyDescent="0.2">
      <c r="E10" s="65"/>
      <c r="F10" s="65"/>
      <c r="G10" s="65"/>
      <c r="H10" s="65"/>
      <c r="I10" s="65"/>
    </row>
  </sheetData>
  <mergeCells count="2">
    <mergeCell ref="A1:Q1"/>
    <mergeCell ref="A2:Q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7"/>
  <sheetViews>
    <sheetView topLeftCell="B1" workbookViewId="0">
      <selection activeCell="D29" sqref="D29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  <col min="6" max="6" width="34.42578125" customWidth="1"/>
  </cols>
  <sheetData>
    <row r="1" spans="1:6" x14ac:dyDescent="0.2">
      <c r="A1" s="23"/>
      <c r="B1" s="23"/>
      <c r="C1" s="23"/>
      <c r="D1" s="23"/>
      <c r="E1" s="23"/>
    </row>
    <row r="2" spans="1:6" x14ac:dyDescent="0.2">
      <c r="A2" s="23"/>
      <c r="B2" s="23"/>
      <c r="C2" s="23"/>
      <c r="D2" s="23"/>
      <c r="E2" s="23"/>
    </row>
    <row r="3" spans="1:6" ht="15.75" x14ac:dyDescent="0.2">
      <c r="A3" s="23"/>
      <c r="B3" s="116"/>
      <c r="C3" s="116"/>
      <c r="D3" s="117"/>
      <c r="E3" s="23"/>
    </row>
    <row r="4" spans="1:6" x14ac:dyDescent="0.2">
      <c r="A4" s="23"/>
      <c r="B4" s="118" t="str">
        <f>Responses!A2</f>
        <v>RFP730-18041 Cullen Performance Hall Exit Stairwell To Building Exterior</v>
      </c>
      <c r="C4" s="119"/>
      <c r="D4" s="119"/>
      <c r="E4" s="23"/>
    </row>
    <row r="5" spans="1:6" x14ac:dyDescent="0.2">
      <c r="A5" s="23"/>
      <c r="B5" s="23"/>
      <c r="C5" s="23"/>
      <c r="D5" s="23"/>
      <c r="E5" s="23"/>
    </row>
    <row r="6" spans="1:6" x14ac:dyDescent="0.2">
      <c r="A6" s="23"/>
      <c r="B6" s="23"/>
      <c r="C6" s="24" t="s">
        <v>11</v>
      </c>
      <c r="D6" s="120"/>
      <c r="E6" s="120"/>
      <c r="F6" s="120"/>
    </row>
    <row r="7" spans="1:6" ht="15.75" x14ac:dyDescent="0.25">
      <c r="A7" s="23"/>
      <c r="B7" s="25" t="s">
        <v>12</v>
      </c>
      <c r="C7" s="26" t="s">
        <v>50</v>
      </c>
      <c r="D7" s="26" t="s">
        <v>51</v>
      </c>
      <c r="E7" s="26" t="s">
        <v>43</v>
      </c>
      <c r="F7" s="26" t="s">
        <v>52</v>
      </c>
    </row>
    <row r="8" spans="1:6" ht="15.75" x14ac:dyDescent="0.25">
      <c r="A8" s="23"/>
      <c r="B8" s="27" t="s">
        <v>13</v>
      </c>
      <c r="C8" s="28">
        <v>269600</v>
      </c>
      <c r="D8" s="29">
        <v>293225</v>
      </c>
      <c r="E8" s="29">
        <v>299850</v>
      </c>
      <c r="F8" s="29">
        <v>308388</v>
      </c>
    </row>
    <row r="9" spans="1:6" ht="15.75" x14ac:dyDescent="0.25">
      <c r="A9" s="23"/>
      <c r="B9" s="30" t="s">
        <v>10</v>
      </c>
      <c r="C9" s="31">
        <f>SUM(C8:C8)</f>
        <v>269600</v>
      </c>
      <c r="D9" s="31">
        <f t="shared" ref="D9:F9" si="0">SUM(D8:D8)</f>
        <v>293225</v>
      </c>
      <c r="E9" s="31">
        <f t="shared" si="0"/>
        <v>299850</v>
      </c>
      <c r="F9" s="31">
        <f t="shared" si="0"/>
        <v>308388</v>
      </c>
    </row>
    <row r="10" spans="1:6" ht="15.75" x14ac:dyDescent="0.25">
      <c r="A10" s="23"/>
      <c r="B10" s="27" t="s">
        <v>14</v>
      </c>
      <c r="C10" s="32">
        <v>0</v>
      </c>
      <c r="D10" s="29">
        <f>D9-C9</f>
        <v>23625</v>
      </c>
      <c r="E10" s="29">
        <f>E9-C9</f>
        <v>30250</v>
      </c>
      <c r="F10" s="29">
        <f>F9-C9</f>
        <v>38788</v>
      </c>
    </row>
    <row r="11" spans="1:6" ht="15.75" x14ac:dyDescent="0.25">
      <c r="A11" s="23"/>
      <c r="B11" s="33" t="s">
        <v>15</v>
      </c>
      <c r="C11" s="74">
        <v>30</v>
      </c>
      <c r="D11" s="34">
        <f>ABS($C$11-(D10/$C$9)*$C$11)</f>
        <v>27.371105341246292</v>
      </c>
      <c r="E11" s="34">
        <f t="shared" ref="E11:F11" si="1">ABS($C$11-(E10/$C$9)*$C$11)</f>
        <v>26.633902077151337</v>
      </c>
      <c r="F11" s="34">
        <f t="shared" si="1"/>
        <v>25.683827893175074</v>
      </c>
    </row>
    <row r="12" spans="1:6" x14ac:dyDescent="0.2">
      <c r="A12" s="23"/>
      <c r="B12" s="66"/>
      <c r="C12" s="67"/>
      <c r="D12" s="66"/>
      <c r="E12" s="23"/>
    </row>
    <row r="13" spans="1:6" x14ac:dyDescent="0.2">
      <c r="A13" s="23"/>
      <c r="B13" s="68" t="s">
        <v>16</v>
      </c>
      <c r="C13" s="68" t="s">
        <v>19</v>
      </c>
      <c r="D13" s="76" t="s">
        <v>20</v>
      </c>
      <c r="E13" s="23"/>
    </row>
    <row r="14" spans="1:6" x14ac:dyDescent="0.2">
      <c r="A14" s="23"/>
      <c r="B14" s="66" t="str">
        <f>D7</f>
        <v>Gadberry Construction</v>
      </c>
      <c r="C14" s="69">
        <f>D8</f>
        <v>293225</v>
      </c>
      <c r="D14" s="23">
        <v>27.37</v>
      </c>
      <c r="E14" s="23"/>
    </row>
    <row r="15" spans="1:6" x14ac:dyDescent="0.2">
      <c r="A15" s="23"/>
      <c r="B15" s="70" t="str">
        <f>E7</f>
        <v>J.T. Vaughn Construction</v>
      </c>
      <c r="C15" s="71">
        <f>E8</f>
        <v>299850</v>
      </c>
      <c r="D15" s="23">
        <v>26.63</v>
      </c>
      <c r="E15" s="23"/>
    </row>
    <row r="16" spans="1:6" ht="15.75" customHeight="1" x14ac:dyDescent="0.2">
      <c r="A16" s="23"/>
      <c r="B16" s="70" t="str">
        <f>C7</f>
        <v>Nash Industries Inc.</v>
      </c>
      <c r="C16" s="71">
        <f>C8</f>
        <v>269600</v>
      </c>
      <c r="D16" s="79">
        <v>30</v>
      </c>
      <c r="E16" s="23"/>
    </row>
    <row r="17" spans="2:5" x14ac:dyDescent="0.2">
      <c r="B17" s="69" t="str">
        <f>F7</f>
        <v>Texas Alliance</v>
      </c>
      <c r="C17" s="72">
        <f>F8</f>
        <v>308388</v>
      </c>
      <c r="D17" s="80">
        <v>25.68</v>
      </c>
      <c r="E17" s="66"/>
    </row>
  </sheetData>
  <sortState ref="B14:C19">
    <sortCondition ref="C14:C19"/>
  </sortState>
  <mergeCells count="3">
    <mergeCell ref="B3:D3"/>
    <mergeCell ref="B4:D4"/>
    <mergeCell ref="D6:F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J29" sqref="J29"/>
    </sheetView>
  </sheetViews>
  <sheetFormatPr defaultRowHeight="12.75" x14ac:dyDescent="0.2"/>
  <cols>
    <col min="1" max="1" width="47.5703125" customWidth="1"/>
    <col min="2" max="2" width="7" bestFit="1" customWidth="1"/>
    <col min="3" max="3" width="8.7109375" customWidth="1"/>
    <col min="4" max="5" width="7" bestFit="1" customWidth="1"/>
    <col min="6" max="6" width="8.28515625" bestFit="1" customWidth="1"/>
    <col min="7" max="9" width="8.28515625" style="57" customWidth="1"/>
    <col min="10" max="10" width="17.5703125" bestFit="1" customWidth="1"/>
    <col min="11" max="11" width="10.42578125" bestFit="1" customWidth="1"/>
  </cols>
  <sheetData>
    <row r="1" spans="1:11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">
      <c r="A2" s="115" t="str">
        <f>Responses!A2</f>
        <v>RFP730-18041 Cullen Performance Hall Exit Stairwell To Building Exterior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.75" thickBot="1" x14ac:dyDescent="0.25">
      <c r="A3" s="58"/>
      <c r="B3" s="58"/>
      <c r="C3" s="58"/>
      <c r="D3" s="58"/>
      <c r="E3" s="58"/>
      <c r="F3" s="58"/>
      <c r="G3" s="83"/>
      <c r="H3" s="83"/>
      <c r="I3" s="83"/>
      <c r="J3" s="62"/>
      <c r="K3" s="62"/>
    </row>
    <row r="4" spans="1:11" ht="121.5" customHeight="1" thickBot="1" x14ac:dyDescent="0.25">
      <c r="A4" s="6" t="s">
        <v>2</v>
      </c>
      <c r="B4" s="35" t="str">
        <f>'Technical Summary'!B4</f>
        <v>Evaluation 1</v>
      </c>
      <c r="C4" s="35" t="str">
        <f>'Technical Summary'!C4</f>
        <v>Evaluation 2</v>
      </c>
      <c r="D4" s="35" t="str">
        <f>'Technical Summary'!D4</f>
        <v>Evaluation 3</v>
      </c>
      <c r="E4" s="35" t="str">
        <f>'Technical Summary'!E4</f>
        <v>Evaluation 4</v>
      </c>
      <c r="F4" s="35" t="str">
        <f>'Technical Summary'!F4</f>
        <v>Evaluation 5</v>
      </c>
      <c r="G4" s="35" t="str">
        <f>'Technical Summary'!G4</f>
        <v>Evaluation 6</v>
      </c>
      <c r="H4" s="35" t="str">
        <f>'Technical Summary'!H4</f>
        <v>Evaluation 7</v>
      </c>
      <c r="I4" s="35" t="str">
        <f>'Technical Summary'!I4</f>
        <v>Evaluation 8</v>
      </c>
      <c r="J4" s="36" t="s">
        <v>3</v>
      </c>
      <c r="K4" s="5" t="s">
        <v>1</v>
      </c>
    </row>
    <row r="5" spans="1:11" ht="15" x14ac:dyDescent="0.2">
      <c r="A5" s="37" t="str">
        <f>Responses!A5</f>
        <v>Gadberry Construction**</v>
      </c>
      <c r="B5" s="38">
        <f>'1'!I5</f>
        <v>80.87</v>
      </c>
      <c r="C5" s="39">
        <f>'2'!I5</f>
        <v>84.87</v>
      </c>
      <c r="D5" s="39">
        <f>'3'!I5</f>
        <v>78.37</v>
      </c>
      <c r="E5" s="39">
        <f>'4'!I5</f>
        <v>79.87</v>
      </c>
      <c r="F5" s="39">
        <f>'5'!I5</f>
        <v>78.37</v>
      </c>
      <c r="G5" s="104">
        <f>'6'!I5</f>
        <v>89.77000000000001</v>
      </c>
      <c r="H5" s="104">
        <f>'7'!I5</f>
        <v>71.67</v>
      </c>
      <c r="I5" s="104">
        <f>'8'!I5</f>
        <v>73.17</v>
      </c>
      <c r="J5" s="40">
        <f>AVERAGE(B5:I5)</f>
        <v>79.61999999999999</v>
      </c>
      <c r="K5" s="78">
        <f>RANK(J5,$J$5:$J$8,0)</f>
        <v>3</v>
      </c>
    </row>
    <row r="6" spans="1:11" s="103" customFormat="1" ht="15" x14ac:dyDescent="0.2">
      <c r="A6" s="99" t="str">
        <f>Responses!A6</f>
        <v>J.T. Vaughn Construction</v>
      </c>
      <c r="B6" s="100">
        <f>'1'!I6</f>
        <v>87.63</v>
      </c>
      <c r="C6" s="101">
        <f>'2'!I6</f>
        <v>91.63</v>
      </c>
      <c r="D6" s="101">
        <f>'3'!I6</f>
        <v>91.63</v>
      </c>
      <c r="E6" s="101">
        <f>'4'!I6</f>
        <v>93.63</v>
      </c>
      <c r="F6" s="101">
        <f>'5'!I6</f>
        <v>82.63</v>
      </c>
      <c r="G6" s="105">
        <f>'6'!I6</f>
        <v>91.829999999999984</v>
      </c>
      <c r="H6" s="105">
        <f>'7'!I6</f>
        <v>70.13</v>
      </c>
      <c r="I6" s="105">
        <f>'8'!I6</f>
        <v>78.63</v>
      </c>
      <c r="J6" s="102">
        <f>AVERAGE(B6:I6)</f>
        <v>85.967500000000001</v>
      </c>
      <c r="K6" s="106">
        <f>RANK(J6,$J$5:$J$8,0)</f>
        <v>1</v>
      </c>
    </row>
    <row r="7" spans="1:11" s="73" customFormat="1" ht="15" x14ac:dyDescent="0.2">
      <c r="A7" s="37" t="str">
        <f>Responses!A7</f>
        <v>Nash Industries Inc.**</v>
      </c>
      <c r="B7" s="109">
        <f>'1'!I7</f>
        <v>71.5</v>
      </c>
      <c r="C7" s="108">
        <f>'2'!I7</f>
        <v>84</v>
      </c>
      <c r="D7" s="108">
        <f>'3'!I7</f>
        <v>86</v>
      </c>
      <c r="E7" s="108">
        <f>'4'!I7</f>
        <v>83</v>
      </c>
      <c r="F7" s="108">
        <f>'5'!I7</f>
        <v>84</v>
      </c>
      <c r="G7" s="104">
        <f>'6'!I7</f>
        <v>92.3</v>
      </c>
      <c r="H7" s="104">
        <f>'7'!I7</f>
        <v>66.3</v>
      </c>
      <c r="I7" s="104">
        <f>'8'!I7</f>
        <v>77.099999999999994</v>
      </c>
      <c r="J7" s="77">
        <f>AVERAGE(B7:I7)</f>
        <v>80.525000000000006</v>
      </c>
      <c r="K7" s="78">
        <f>RANK(J7,$J$5:$J$8,0)</f>
        <v>2</v>
      </c>
    </row>
    <row r="8" spans="1:11" ht="15" x14ac:dyDescent="0.2">
      <c r="A8" s="37" t="str">
        <f>Responses!A8</f>
        <v>Texas Alliance Group</v>
      </c>
      <c r="B8" s="38">
        <f>'1'!I8</f>
        <v>59.68</v>
      </c>
      <c r="C8" s="39">
        <f>'2'!I8</f>
        <v>69.680000000000007</v>
      </c>
      <c r="D8" s="39">
        <f>'3'!I8</f>
        <v>56.18</v>
      </c>
      <c r="E8" s="39">
        <f>'4'!I8</f>
        <v>72.180000000000007</v>
      </c>
      <c r="F8" s="39">
        <f>'5'!I8</f>
        <v>74.680000000000007</v>
      </c>
      <c r="G8" s="104">
        <f>'6'!I8</f>
        <v>81.98</v>
      </c>
      <c r="H8" s="104">
        <f>'7'!I8</f>
        <v>62.28</v>
      </c>
      <c r="I8" s="104">
        <f>'8'!I8</f>
        <v>73.679999999999993</v>
      </c>
      <c r="J8" s="40">
        <f>AVERAGE(B8:I8)</f>
        <v>68.792500000000004</v>
      </c>
      <c r="K8" s="107">
        <f>RANK(J8,$J$5:$J$8,0)</f>
        <v>4</v>
      </c>
    </row>
    <row r="9" spans="1:11" x14ac:dyDescent="0.2">
      <c r="F9" s="57"/>
      <c r="J9" s="57"/>
    </row>
    <row r="11" spans="1:11" ht="15" x14ac:dyDescent="0.2">
      <c r="A11" s="63" t="s">
        <v>48</v>
      </c>
    </row>
    <row r="12" spans="1:11" ht="15" x14ac:dyDescent="0.2">
      <c r="A12" s="58"/>
    </row>
    <row r="13" spans="1:11" ht="15" x14ac:dyDescent="0.2">
      <c r="A13" s="63" t="s">
        <v>49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3" workbookViewId="0">
      <selection activeCell="G28" sqref="G28"/>
    </sheetView>
  </sheetViews>
  <sheetFormatPr defaultRowHeight="12.75" x14ac:dyDescent="0.2"/>
  <cols>
    <col min="1" max="1" width="33" customWidth="1"/>
    <col min="5" max="5" width="52.140625" customWidth="1"/>
  </cols>
  <sheetData>
    <row r="1" spans="1:10" ht="15" x14ac:dyDescent="0.2">
      <c r="A1" s="125" t="s">
        <v>21</v>
      </c>
      <c r="B1" s="125"/>
      <c r="C1" s="125"/>
      <c r="D1" s="125"/>
      <c r="E1" s="125"/>
      <c r="F1" s="125"/>
      <c r="G1" s="125"/>
      <c r="H1" s="125"/>
      <c r="I1" s="83"/>
      <c r="J1" s="83"/>
    </row>
    <row r="2" spans="1:10" ht="15" x14ac:dyDescent="0.2">
      <c r="A2" s="125"/>
      <c r="B2" s="125"/>
      <c r="C2" s="125"/>
      <c r="D2" s="125"/>
      <c r="E2" s="125"/>
      <c r="F2" s="125"/>
      <c r="G2" s="125"/>
      <c r="H2" s="125"/>
      <c r="I2" s="83"/>
      <c r="J2" s="83"/>
    </row>
    <row r="3" spans="1:10" ht="15.75" thickBo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16.5" thickTop="1" x14ac:dyDescent="0.25">
      <c r="A4" s="126" t="s">
        <v>22</v>
      </c>
      <c r="B4" s="127"/>
      <c r="C4" s="127"/>
      <c r="D4" s="127"/>
      <c r="E4" s="128"/>
      <c r="F4" s="83"/>
      <c r="G4" s="83"/>
      <c r="H4" s="83"/>
      <c r="I4" s="83"/>
      <c r="J4" s="83"/>
    </row>
    <row r="5" spans="1:10" ht="15" x14ac:dyDescent="0.2">
      <c r="A5" s="129" t="s">
        <v>23</v>
      </c>
      <c r="B5" s="130"/>
      <c r="C5" s="130"/>
      <c r="D5" s="130"/>
      <c r="E5" s="131"/>
      <c r="F5" s="83"/>
      <c r="G5" s="83"/>
      <c r="H5" s="83"/>
      <c r="I5" s="83"/>
      <c r="J5" s="83"/>
    </row>
    <row r="6" spans="1:10" ht="15" x14ac:dyDescent="0.2">
      <c r="A6" s="132" t="s">
        <v>24</v>
      </c>
      <c r="B6" s="133"/>
      <c r="C6" s="133"/>
      <c r="D6" s="133"/>
      <c r="E6" s="134"/>
      <c r="F6" s="83"/>
      <c r="G6" s="83"/>
      <c r="H6" s="83"/>
      <c r="I6" s="83"/>
      <c r="J6" s="83"/>
    </row>
    <row r="7" spans="1:10" ht="15" x14ac:dyDescent="0.2">
      <c r="A7" s="132" t="s">
        <v>25</v>
      </c>
      <c r="B7" s="133"/>
      <c r="C7" s="133"/>
      <c r="D7" s="133"/>
      <c r="E7" s="134"/>
      <c r="F7" s="83"/>
      <c r="G7" s="83"/>
      <c r="H7" s="83"/>
      <c r="I7" s="83"/>
      <c r="J7" s="83"/>
    </row>
    <row r="8" spans="1:10" ht="15" x14ac:dyDescent="0.2">
      <c r="A8" s="132" t="s">
        <v>26</v>
      </c>
      <c r="B8" s="133"/>
      <c r="C8" s="133"/>
      <c r="D8" s="133"/>
      <c r="E8" s="134"/>
      <c r="F8" s="83"/>
      <c r="G8" s="83"/>
      <c r="H8" s="83"/>
      <c r="I8" s="83"/>
      <c r="J8" s="83"/>
    </row>
    <row r="9" spans="1:10" ht="15" x14ac:dyDescent="0.2">
      <c r="A9" s="132" t="s">
        <v>27</v>
      </c>
      <c r="B9" s="133"/>
      <c r="C9" s="133"/>
      <c r="D9" s="133"/>
      <c r="E9" s="134"/>
      <c r="F9" s="83"/>
      <c r="G9" s="83"/>
      <c r="H9" s="83"/>
      <c r="I9" s="83"/>
      <c r="J9" s="83"/>
    </row>
    <row r="10" spans="1:10" ht="15.75" thickBot="1" x14ac:dyDescent="0.25">
      <c r="A10" s="135" t="s">
        <v>28</v>
      </c>
      <c r="B10" s="136"/>
      <c r="C10" s="136"/>
      <c r="D10" s="136"/>
      <c r="E10" s="137"/>
      <c r="F10" s="83"/>
      <c r="G10" s="83"/>
      <c r="H10" s="83"/>
      <c r="I10" s="83"/>
      <c r="J10" s="83"/>
    </row>
    <row r="11" spans="1:10" ht="16.5" thickTop="1" thickBot="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16.5" thickTop="1" x14ac:dyDescent="0.25">
      <c r="A12" s="138" t="s">
        <v>29</v>
      </c>
      <c r="B12" s="139"/>
      <c r="C12" s="139"/>
      <c r="D12" s="139"/>
      <c r="E12" s="139"/>
      <c r="F12" s="87" t="s">
        <v>30</v>
      </c>
      <c r="G12" s="87" t="s">
        <v>31</v>
      </c>
      <c r="H12" s="88" t="s">
        <v>32</v>
      </c>
      <c r="I12" s="83"/>
      <c r="J12" s="83"/>
    </row>
    <row r="13" spans="1:10" ht="53.25" customHeight="1" x14ac:dyDescent="0.2">
      <c r="A13" s="122" t="s">
        <v>33</v>
      </c>
      <c r="B13" s="123"/>
      <c r="C13" s="123"/>
      <c r="D13" s="123"/>
      <c r="E13" s="124"/>
      <c r="F13" s="93"/>
      <c r="G13" s="85">
        <v>6</v>
      </c>
      <c r="H13" s="90">
        <f t="shared" ref="H13:H18" si="0">F13*G13</f>
        <v>0</v>
      </c>
      <c r="I13" s="84"/>
      <c r="J13" s="91" t="s">
        <v>34</v>
      </c>
    </row>
    <row r="14" spans="1:10" ht="54.75" customHeight="1" x14ac:dyDescent="0.2">
      <c r="A14" s="122" t="s">
        <v>46</v>
      </c>
      <c r="B14" s="123"/>
      <c r="C14" s="123"/>
      <c r="D14" s="123"/>
      <c r="E14" s="124"/>
      <c r="F14" s="85"/>
      <c r="G14" s="85">
        <v>4</v>
      </c>
      <c r="H14" s="90">
        <f t="shared" si="0"/>
        <v>0</v>
      </c>
      <c r="I14" s="84"/>
      <c r="J14" s="84"/>
    </row>
    <row r="15" spans="1:10" ht="37.5" customHeight="1" x14ac:dyDescent="0.2">
      <c r="A15" s="122" t="s">
        <v>35</v>
      </c>
      <c r="B15" s="123"/>
      <c r="C15" s="123"/>
      <c r="D15" s="123"/>
      <c r="E15" s="124"/>
      <c r="F15" s="85"/>
      <c r="G15" s="85">
        <v>3</v>
      </c>
      <c r="H15" s="90">
        <f t="shared" si="0"/>
        <v>0</v>
      </c>
      <c r="I15" s="84"/>
      <c r="J15" s="84"/>
    </row>
    <row r="16" spans="1:10" ht="44.25" customHeight="1" x14ac:dyDescent="0.2">
      <c r="A16" s="140" t="s">
        <v>36</v>
      </c>
      <c r="B16" s="141"/>
      <c r="C16" s="141"/>
      <c r="D16" s="141"/>
      <c r="E16" s="142"/>
      <c r="F16" s="85"/>
      <c r="G16" s="85">
        <v>3</v>
      </c>
      <c r="H16" s="90">
        <f t="shared" si="0"/>
        <v>0</v>
      </c>
      <c r="I16" s="84"/>
      <c r="J16" s="84"/>
    </row>
    <row r="17" spans="1:10" ht="54.75" customHeight="1" x14ac:dyDescent="0.2">
      <c r="A17" s="140" t="s">
        <v>47</v>
      </c>
      <c r="B17" s="141"/>
      <c r="C17" s="141"/>
      <c r="D17" s="141"/>
      <c r="E17" s="142"/>
      <c r="F17" s="85"/>
      <c r="G17" s="85">
        <v>3</v>
      </c>
      <c r="H17" s="90">
        <f t="shared" si="0"/>
        <v>0</v>
      </c>
      <c r="I17" s="84"/>
      <c r="J17" s="84"/>
    </row>
    <row r="18" spans="1:10" ht="59.25" customHeight="1" x14ac:dyDescent="0.2">
      <c r="A18" s="140" t="s">
        <v>37</v>
      </c>
      <c r="B18" s="141"/>
      <c r="C18" s="141"/>
      <c r="D18" s="141"/>
      <c r="E18" s="142"/>
      <c r="F18" s="85"/>
      <c r="G18" s="85">
        <v>1</v>
      </c>
      <c r="H18" s="90">
        <f t="shared" si="0"/>
        <v>0</v>
      </c>
      <c r="I18" s="84"/>
      <c r="J18" s="84"/>
    </row>
    <row r="19" spans="1:10" ht="16.5" thickBot="1" x14ac:dyDescent="0.3">
      <c r="A19" s="83"/>
      <c r="B19" s="83"/>
      <c r="C19" s="83"/>
      <c r="D19" s="83"/>
      <c r="E19" s="83"/>
      <c r="F19" s="83"/>
      <c r="G19" s="86" t="s">
        <v>38</v>
      </c>
      <c r="H19" s="89">
        <f>SUM(H13:H18)</f>
        <v>0</v>
      </c>
      <c r="I19" s="83"/>
      <c r="J19" s="83"/>
    </row>
    <row r="20" spans="1:10" ht="15" x14ac:dyDescent="0.2">
      <c r="A20" s="143" t="s">
        <v>39</v>
      </c>
      <c r="B20" s="143"/>
      <c r="C20" s="143"/>
      <c r="D20" s="143"/>
      <c r="E20" s="143"/>
      <c r="F20" s="83"/>
      <c r="G20" s="83"/>
      <c r="H20" s="83"/>
      <c r="I20" s="83"/>
      <c r="J20" s="83"/>
    </row>
    <row r="21" spans="1:10" ht="15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</row>
    <row r="22" spans="1:10" ht="15" x14ac:dyDescent="0.2">
      <c r="A22" s="144" t="s">
        <v>40</v>
      </c>
      <c r="B22" s="144"/>
      <c r="C22" s="144"/>
      <c r="D22" s="83"/>
      <c r="E22" s="83"/>
      <c r="F22" s="83"/>
      <c r="G22" s="83"/>
      <c r="H22" s="83"/>
      <c r="I22" s="83"/>
      <c r="J22" s="83"/>
    </row>
    <row r="23" spans="1:10" ht="15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</row>
  </sheetData>
  <protectedRanges>
    <protectedRange sqref="F14:F18" name="Points_1"/>
  </protectedRanges>
  <mergeCells count="17">
    <mergeCell ref="A16:E16"/>
    <mergeCell ref="A17:E17"/>
    <mergeCell ref="A18:E18"/>
    <mergeCell ref="A20:E20"/>
    <mergeCell ref="A22:C22"/>
    <mergeCell ref="A15:E15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7" sqref="F7"/>
    </sheetView>
  </sheetViews>
  <sheetFormatPr defaultRowHeight="12.75" x14ac:dyDescent="0.2"/>
  <cols>
    <col min="1" max="1" width="46.140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7" customWidth="1"/>
    <col min="8" max="8" width="12.42578125" customWidth="1"/>
  </cols>
  <sheetData>
    <row r="1" spans="1:10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7"/>
      <c r="J1" s="17"/>
    </row>
    <row r="2" spans="1:10" ht="12.75" customHeight="1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  <c r="J2" s="17"/>
    </row>
    <row r="3" spans="1:10" ht="15.75" thickBot="1" x14ac:dyDescent="0.25">
      <c r="A3" s="17"/>
      <c r="B3" s="17"/>
      <c r="C3" s="17"/>
      <c r="D3" s="17"/>
      <c r="E3" s="17"/>
      <c r="F3" s="17"/>
      <c r="H3" s="18"/>
      <c r="I3" s="17"/>
      <c r="J3" s="17"/>
    </row>
    <row r="4" spans="1:10" ht="84" customHeight="1" thickTop="1" thickBot="1" x14ac:dyDescent="0.25">
      <c r="A4" s="19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59" t="s">
        <v>18</v>
      </c>
      <c r="H4" s="64" t="s">
        <v>17</v>
      </c>
      <c r="I4" s="64" t="s">
        <v>10</v>
      </c>
      <c r="J4" s="21"/>
    </row>
    <row r="5" spans="1:10" ht="16.5" thickTop="1" x14ac:dyDescent="0.2">
      <c r="A5" s="61" t="str">
        <f>Responses!A5</f>
        <v>Gadberry Construction**</v>
      </c>
      <c r="B5" s="82">
        <v>27.37</v>
      </c>
      <c r="C5" s="112">
        <v>18</v>
      </c>
      <c r="D5" s="112">
        <v>10.5</v>
      </c>
      <c r="E5" s="112">
        <v>10.5</v>
      </c>
      <c r="F5" s="112">
        <v>10.5</v>
      </c>
      <c r="G5" s="112">
        <v>4</v>
      </c>
      <c r="H5" s="22">
        <f t="shared" ref="H5:H8" si="0">SUM(C5:G5)</f>
        <v>53.5</v>
      </c>
      <c r="I5" s="16">
        <f t="shared" ref="I5:I8" si="1">SUM(B5:G5)</f>
        <v>80.87</v>
      </c>
      <c r="J5" s="21"/>
    </row>
    <row r="6" spans="1:10" ht="15" x14ac:dyDescent="0.2">
      <c r="A6" s="61" t="str">
        <f>Responses!A6</f>
        <v>J.T. Vaughn Construction</v>
      </c>
      <c r="B6" s="82">
        <v>26.63</v>
      </c>
      <c r="C6" s="112">
        <v>18</v>
      </c>
      <c r="D6" s="112">
        <v>12</v>
      </c>
      <c r="E6" s="112">
        <v>13.5</v>
      </c>
      <c r="F6" s="112">
        <v>13.5</v>
      </c>
      <c r="G6" s="112">
        <v>4</v>
      </c>
      <c r="H6" s="60">
        <f t="shared" si="0"/>
        <v>61</v>
      </c>
      <c r="I6" s="16">
        <f t="shared" si="1"/>
        <v>87.63</v>
      </c>
      <c r="J6" s="17"/>
    </row>
    <row r="7" spans="1:10" ht="15" x14ac:dyDescent="0.2">
      <c r="A7" s="61" t="str">
        <f>Responses!A7</f>
        <v>Nash Industries Inc.**</v>
      </c>
      <c r="B7" s="82">
        <v>30</v>
      </c>
      <c r="C7" s="112">
        <v>12</v>
      </c>
      <c r="D7" s="112">
        <v>10.5</v>
      </c>
      <c r="E7" s="112">
        <v>7.5</v>
      </c>
      <c r="F7" s="112">
        <v>7.5</v>
      </c>
      <c r="G7" s="112">
        <v>4</v>
      </c>
      <c r="H7" s="60">
        <f t="shared" si="0"/>
        <v>41.5</v>
      </c>
      <c r="I7" s="16">
        <f t="shared" si="1"/>
        <v>71.5</v>
      </c>
      <c r="J7" s="41"/>
    </row>
    <row r="8" spans="1:10" ht="17.25" customHeight="1" x14ac:dyDescent="0.2">
      <c r="A8" s="61" t="str">
        <f>Responses!A8</f>
        <v>Texas Alliance Group</v>
      </c>
      <c r="B8" s="82">
        <v>25.68</v>
      </c>
      <c r="C8" s="112">
        <v>6</v>
      </c>
      <c r="D8" s="112">
        <v>9</v>
      </c>
      <c r="E8" s="112">
        <v>7.5</v>
      </c>
      <c r="F8" s="112">
        <v>7.5</v>
      </c>
      <c r="G8" s="112">
        <v>4</v>
      </c>
      <c r="H8" s="60">
        <f t="shared" si="0"/>
        <v>34</v>
      </c>
      <c r="I8" s="16">
        <f t="shared" si="1"/>
        <v>59.68</v>
      </c>
      <c r="J8" s="41"/>
    </row>
    <row r="9" spans="1:10" x14ac:dyDescent="0.2">
      <c r="A9" s="17"/>
      <c r="J9" s="41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6" sqref="E6"/>
    </sheetView>
  </sheetViews>
  <sheetFormatPr defaultRowHeight="12.75" x14ac:dyDescent="0.2"/>
  <cols>
    <col min="1" max="1" width="47.28515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7" customWidth="1"/>
    <col min="8" max="8" width="10.42578125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</row>
    <row r="2" spans="1:9" ht="12.75" customHeight="1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41"/>
      <c r="B3" s="41"/>
      <c r="C3" s="41"/>
      <c r="D3" s="41"/>
      <c r="E3" s="41"/>
      <c r="F3" s="41"/>
      <c r="H3" s="42"/>
    </row>
    <row r="4" spans="1:9" ht="75" thickTop="1" thickBot="1" x14ac:dyDescent="0.25">
      <c r="A4" s="43" t="s">
        <v>4</v>
      </c>
      <c r="B4" s="44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59" t="s">
        <v>18</v>
      </c>
      <c r="H4" s="64" t="s">
        <v>17</v>
      </c>
      <c r="I4" s="64" t="s">
        <v>10</v>
      </c>
    </row>
    <row r="5" spans="1:9" ht="15.75" thickTop="1" x14ac:dyDescent="0.2">
      <c r="A5" s="61" t="str">
        <f>Responses!A5</f>
        <v>Gadberry Construction**</v>
      </c>
      <c r="B5" s="92">
        <v>27.37</v>
      </c>
      <c r="C5" s="112">
        <v>18</v>
      </c>
      <c r="D5" s="112">
        <v>12</v>
      </c>
      <c r="E5" s="112">
        <v>12</v>
      </c>
      <c r="F5" s="112">
        <v>12</v>
      </c>
      <c r="G5" s="112">
        <v>3.5</v>
      </c>
      <c r="H5" s="60">
        <f t="shared" ref="H5:H8" si="0">SUM(C5:G5)</f>
        <v>57.5</v>
      </c>
      <c r="I5" s="16">
        <f t="shared" ref="I5:I8" si="1">SUM(B5:G5)</f>
        <v>84.87</v>
      </c>
    </row>
    <row r="6" spans="1:9" ht="15" x14ac:dyDescent="0.2">
      <c r="A6" s="61" t="str">
        <f>Responses!A6</f>
        <v>J.T. Vaughn Construction</v>
      </c>
      <c r="B6" s="92">
        <v>26.63</v>
      </c>
      <c r="C6" s="112">
        <v>20</v>
      </c>
      <c r="D6" s="112">
        <v>13.5</v>
      </c>
      <c r="E6" s="112">
        <v>13.5</v>
      </c>
      <c r="F6" s="112">
        <v>13.5</v>
      </c>
      <c r="G6" s="112">
        <v>4.5</v>
      </c>
      <c r="H6" s="60">
        <f t="shared" si="0"/>
        <v>65</v>
      </c>
      <c r="I6" s="16">
        <f t="shared" si="1"/>
        <v>91.63</v>
      </c>
    </row>
    <row r="7" spans="1:9" ht="15" x14ac:dyDescent="0.2">
      <c r="A7" s="61" t="str">
        <f>Responses!A7</f>
        <v>Nash Industries Inc.**</v>
      </c>
      <c r="B7" s="92">
        <v>30</v>
      </c>
      <c r="C7" s="112">
        <v>14</v>
      </c>
      <c r="D7" s="112">
        <v>12</v>
      </c>
      <c r="E7" s="112">
        <v>12</v>
      </c>
      <c r="F7" s="112">
        <v>12</v>
      </c>
      <c r="G7" s="112">
        <v>4</v>
      </c>
      <c r="H7" s="60">
        <f t="shared" si="0"/>
        <v>54</v>
      </c>
      <c r="I7" s="16">
        <f t="shared" si="1"/>
        <v>84</v>
      </c>
    </row>
    <row r="8" spans="1:9" ht="15" x14ac:dyDescent="0.2">
      <c r="A8" s="61" t="str">
        <f>Responses!A8</f>
        <v>Texas Alliance Group</v>
      </c>
      <c r="B8" s="92">
        <v>25.68</v>
      </c>
      <c r="C8" s="112">
        <v>10</v>
      </c>
      <c r="D8" s="112">
        <v>10.5</v>
      </c>
      <c r="E8" s="112">
        <v>9</v>
      </c>
      <c r="F8" s="112">
        <v>10.5</v>
      </c>
      <c r="G8" s="112">
        <v>4</v>
      </c>
      <c r="H8" s="60">
        <f t="shared" si="0"/>
        <v>44</v>
      </c>
      <c r="I8" s="16">
        <f t="shared" si="1"/>
        <v>69.680000000000007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8" sqref="E8"/>
    </sheetView>
  </sheetViews>
  <sheetFormatPr defaultRowHeight="12.75" x14ac:dyDescent="0.2"/>
  <cols>
    <col min="1" max="1" width="49.7109375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7" customWidth="1"/>
    <col min="8" max="8" width="10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</row>
    <row r="2" spans="1:9" ht="12.75" customHeight="1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45"/>
      <c r="B3" s="45"/>
      <c r="C3" s="45"/>
      <c r="D3" s="45"/>
      <c r="E3" s="45"/>
      <c r="F3" s="45"/>
      <c r="H3" s="46"/>
    </row>
    <row r="4" spans="1:9" ht="75" thickTop="1" thickBot="1" x14ac:dyDescent="0.25">
      <c r="A4" s="4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59" t="s">
        <v>18</v>
      </c>
      <c r="H4" s="64" t="s">
        <v>17</v>
      </c>
      <c r="I4" s="64" t="s">
        <v>10</v>
      </c>
    </row>
    <row r="5" spans="1:9" ht="18.75" customHeight="1" thickTop="1" x14ac:dyDescent="0.2">
      <c r="A5" s="61" t="str">
        <f>Responses!A5</f>
        <v>Gadberry Construction**</v>
      </c>
      <c r="B5" s="15">
        <v>27.37</v>
      </c>
      <c r="C5" s="112">
        <v>16</v>
      </c>
      <c r="D5" s="112">
        <v>12</v>
      </c>
      <c r="E5" s="112">
        <v>10.5</v>
      </c>
      <c r="F5" s="112">
        <v>9</v>
      </c>
      <c r="G5" s="75">
        <v>3.5</v>
      </c>
      <c r="H5" s="60">
        <f t="shared" ref="H5:H8" si="0">SUM(C5:G5)</f>
        <v>51</v>
      </c>
      <c r="I5" s="16">
        <f t="shared" ref="I5:I8" si="1">SUM(B5:G5)</f>
        <v>78.37</v>
      </c>
    </row>
    <row r="6" spans="1:9" ht="21" customHeight="1" x14ac:dyDescent="0.2">
      <c r="A6" s="61" t="str">
        <f>Responses!A6</f>
        <v>J.T. Vaughn Construction</v>
      </c>
      <c r="B6" s="15">
        <v>26.63</v>
      </c>
      <c r="C6" s="112">
        <v>20</v>
      </c>
      <c r="D6" s="112">
        <v>13.5</v>
      </c>
      <c r="E6" s="112">
        <v>13.5</v>
      </c>
      <c r="F6" s="112">
        <v>13.5</v>
      </c>
      <c r="G6" s="75">
        <v>4.5</v>
      </c>
      <c r="H6" s="60">
        <f t="shared" si="0"/>
        <v>65</v>
      </c>
      <c r="I6" s="16">
        <f t="shared" si="1"/>
        <v>91.63</v>
      </c>
    </row>
    <row r="7" spans="1:9" ht="18" customHeight="1" x14ac:dyDescent="0.2">
      <c r="A7" s="61" t="str">
        <f>Responses!A7</f>
        <v>Nash Industries Inc.**</v>
      </c>
      <c r="B7" s="15">
        <v>30</v>
      </c>
      <c r="C7" s="112">
        <v>16</v>
      </c>
      <c r="D7" s="112">
        <v>12</v>
      </c>
      <c r="E7" s="112">
        <v>12</v>
      </c>
      <c r="F7" s="112">
        <v>12</v>
      </c>
      <c r="G7" s="75">
        <v>4</v>
      </c>
      <c r="H7" s="60">
        <f t="shared" si="0"/>
        <v>56</v>
      </c>
      <c r="I7" s="16">
        <f t="shared" si="1"/>
        <v>86</v>
      </c>
    </row>
    <row r="8" spans="1:9" ht="19.5" customHeight="1" x14ac:dyDescent="0.2">
      <c r="A8" s="61" t="str">
        <f>Responses!A8</f>
        <v>Texas Alliance Group</v>
      </c>
      <c r="B8" s="15">
        <v>25.68</v>
      </c>
      <c r="C8" s="112">
        <v>6</v>
      </c>
      <c r="D8" s="112">
        <v>6</v>
      </c>
      <c r="E8" s="112">
        <v>6</v>
      </c>
      <c r="F8" s="112">
        <v>9</v>
      </c>
      <c r="G8" s="75">
        <v>3.5</v>
      </c>
      <c r="H8" s="60">
        <f t="shared" si="0"/>
        <v>30.5</v>
      </c>
      <c r="I8" s="16">
        <f t="shared" si="1"/>
        <v>56.18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5" sqref="F5"/>
    </sheetView>
  </sheetViews>
  <sheetFormatPr defaultRowHeight="12.75" x14ac:dyDescent="0.2"/>
  <cols>
    <col min="1" max="1" width="46.285156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7" customWidth="1"/>
    <col min="8" max="8" width="10.28515625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</row>
    <row r="2" spans="1:9" ht="12.75" customHeight="1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49"/>
      <c r="B3" s="49"/>
      <c r="C3" s="49"/>
      <c r="D3" s="49"/>
      <c r="E3" s="49"/>
      <c r="F3" s="49"/>
      <c r="H3" s="50"/>
    </row>
    <row r="4" spans="1:9" ht="75" thickTop="1" thickBot="1" x14ac:dyDescent="0.25">
      <c r="A4" s="51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2" t="s">
        <v>9</v>
      </c>
      <c r="G4" s="59" t="s">
        <v>18</v>
      </c>
      <c r="H4" s="64" t="s">
        <v>17</v>
      </c>
      <c r="I4" s="64" t="s">
        <v>10</v>
      </c>
    </row>
    <row r="5" spans="1:9" ht="18" customHeight="1" thickTop="1" x14ac:dyDescent="0.2">
      <c r="A5" s="61" t="str">
        <f>Responses!A5</f>
        <v>Gadberry Construction**</v>
      </c>
      <c r="B5" s="15">
        <v>27.37</v>
      </c>
      <c r="C5" s="112">
        <v>16</v>
      </c>
      <c r="D5" s="112">
        <v>10.5</v>
      </c>
      <c r="E5" s="112">
        <v>10.5</v>
      </c>
      <c r="F5" s="112">
        <v>12</v>
      </c>
      <c r="G5" s="75">
        <v>3.5</v>
      </c>
      <c r="H5" s="60">
        <f>SUM(C5:G5)</f>
        <v>52.5</v>
      </c>
      <c r="I5" s="16">
        <f>SUM(B5:G5)</f>
        <v>79.87</v>
      </c>
    </row>
    <row r="6" spans="1:9" ht="22.5" customHeight="1" x14ac:dyDescent="0.2">
      <c r="A6" s="61" t="str">
        <f>Responses!A6</f>
        <v>J.T. Vaughn Construction</v>
      </c>
      <c r="B6" s="15">
        <v>26.63</v>
      </c>
      <c r="C6" s="112">
        <v>20</v>
      </c>
      <c r="D6" s="112">
        <v>13.5</v>
      </c>
      <c r="E6" s="112">
        <v>13.5</v>
      </c>
      <c r="F6" s="112">
        <v>15</v>
      </c>
      <c r="G6" s="75">
        <v>5</v>
      </c>
      <c r="H6" s="60">
        <f>SUM(C6:G6)</f>
        <v>67</v>
      </c>
      <c r="I6" s="16">
        <f>SUM(B6:G6)</f>
        <v>93.63</v>
      </c>
    </row>
    <row r="7" spans="1:9" ht="20.25" customHeight="1" x14ac:dyDescent="0.2">
      <c r="A7" s="61" t="str">
        <f>Responses!A7</f>
        <v>Nash Industries Inc.**</v>
      </c>
      <c r="B7" s="15">
        <v>30</v>
      </c>
      <c r="C7" s="112">
        <v>16</v>
      </c>
      <c r="D7" s="112">
        <v>10.5</v>
      </c>
      <c r="E7" s="112">
        <v>10.5</v>
      </c>
      <c r="F7" s="112">
        <v>12</v>
      </c>
      <c r="G7" s="75">
        <v>4</v>
      </c>
      <c r="H7" s="60">
        <f t="shared" ref="H7" si="0">SUM(C7:G7)</f>
        <v>53</v>
      </c>
      <c r="I7" s="16">
        <f>SUM(B7:G7)</f>
        <v>83</v>
      </c>
    </row>
    <row r="8" spans="1:9" ht="23.25" customHeight="1" x14ac:dyDescent="0.2">
      <c r="A8" s="61" t="str">
        <f>Responses!A8</f>
        <v>Texas Alliance Group</v>
      </c>
      <c r="B8" s="15">
        <v>25.68</v>
      </c>
      <c r="C8" s="112">
        <v>14</v>
      </c>
      <c r="D8" s="112">
        <v>9</v>
      </c>
      <c r="E8" s="112">
        <v>9</v>
      </c>
      <c r="F8" s="112">
        <v>10.5</v>
      </c>
      <c r="G8" s="75">
        <v>4</v>
      </c>
      <c r="H8" s="60">
        <f>SUM(C8:G8)</f>
        <v>46.5</v>
      </c>
      <c r="I8" s="16">
        <f t="shared" ref="I8" si="1">SUM(B8:G8)</f>
        <v>72.180000000000007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7" sqref="E7"/>
    </sheetView>
  </sheetViews>
  <sheetFormatPr defaultRowHeight="12.75" x14ac:dyDescent="0.2"/>
  <cols>
    <col min="1" max="1" width="48.28515625" customWidth="1"/>
    <col min="2" max="2" width="7" bestFit="1" customWidth="1"/>
    <col min="3" max="6" width="6.42578125" bestFit="1" customWidth="1"/>
    <col min="7" max="7" width="6.42578125" style="57" customWidth="1"/>
    <col min="8" max="8" width="13.42578125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</row>
    <row r="2" spans="1:9" ht="12.75" customHeight="1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53"/>
      <c r="B3" s="53"/>
      <c r="C3" s="53"/>
      <c r="D3" s="53"/>
      <c r="E3" s="53"/>
      <c r="F3" s="53"/>
      <c r="H3" s="54"/>
    </row>
    <row r="4" spans="1:9" ht="75" thickTop="1" thickBot="1" x14ac:dyDescent="0.25">
      <c r="A4" s="55" t="s">
        <v>4</v>
      </c>
      <c r="B4" s="56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9" t="s">
        <v>18</v>
      </c>
      <c r="H4" s="64" t="s">
        <v>17</v>
      </c>
      <c r="I4" s="64" t="s">
        <v>10</v>
      </c>
    </row>
    <row r="5" spans="1:9" ht="23.25" customHeight="1" thickTop="1" x14ac:dyDescent="0.2">
      <c r="A5" s="61" t="str">
        <f>Responses!A5</f>
        <v>Gadberry Construction**</v>
      </c>
      <c r="B5" s="15">
        <v>27.37</v>
      </c>
      <c r="C5" s="112">
        <v>16</v>
      </c>
      <c r="D5" s="112">
        <v>10.5</v>
      </c>
      <c r="E5" s="112">
        <v>10.5</v>
      </c>
      <c r="F5" s="112">
        <v>10.5</v>
      </c>
      <c r="G5" s="75">
        <v>3.5</v>
      </c>
      <c r="H5" s="60">
        <f>SUM(C5:G5)</f>
        <v>51</v>
      </c>
      <c r="I5" s="16">
        <f>SUM(B5:G5)</f>
        <v>78.37</v>
      </c>
    </row>
    <row r="6" spans="1:9" ht="20.25" customHeight="1" x14ac:dyDescent="0.2">
      <c r="A6" s="61" t="str">
        <f>Responses!A6</f>
        <v>J.T. Vaughn Construction</v>
      </c>
      <c r="B6" s="15">
        <v>26.63</v>
      </c>
      <c r="C6" s="112">
        <v>16</v>
      </c>
      <c r="D6" s="112">
        <v>12</v>
      </c>
      <c r="E6" s="112">
        <v>12</v>
      </c>
      <c r="F6" s="112">
        <v>12</v>
      </c>
      <c r="G6" s="75">
        <v>4</v>
      </c>
      <c r="H6" s="60">
        <f t="shared" ref="H6:H8" si="0">SUM(C6:G6)</f>
        <v>56</v>
      </c>
      <c r="I6" s="16">
        <f t="shared" ref="I6:I8" si="1">SUM(B6:G6)</f>
        <v>82.63</v>
      </c>
    </row>
    <row r="7" spans="1:9" ht="18.75" customHeight="1" x14ac:dyDescent="0.2">
      <c r="A7" s="61" t="str">
        <f>Responses!A7</f>
        <v>Nash Industries Inc.**</v>
      </c>
      <c r="B7" s="15">
        <v>30</v>
      </c>
      <c r="C7" s="112">
        <v>16</v>
      </c>
      <c r="D7" s="112">
        <v>12</v>
      </c>
      <c r="E7" s="112">
        <v>11.4</v>
      </c>
      <c r="F7" s="112">
        <v>10.8</v>
      </c>
      <c r="G7" s="75">
        <v>3.8</v>
      </c>
      <c r="H7" s="60">
        <f t="shared" si="0"/>
        <v>54</v>
      </c>
      <c r="I7" s="16">
        <f t="shared" si="1"/>
        <v>84</v>
      </c>
    </row>
    <row r="8" spans="1:9" ht="23.25" customHeight="1" x14ac:dyDescent="0.2">
      <c r="A8" s="61" t="str">
        <f>Responses!A8</f>
        <v>Texas Alliance Group</v>
      </c>
      <c r="B8" s="15">
        <v>25.68</v>
      </c>
      <c r="C8" s="112">
        <v>14</v>
      </c>
      <c r="D8" s="112">
        <v>10.5</v>
      </c>
      <c r="E8" s="112">
        <v>10.5</v>
      </c>
      <c r="F8" s="112">
        <v>10.5</v>
      </c>
      <c r="G8" s="75">
        <v>3.5</v>
      </c>
      <c r="H8" s="60">
        <f t="shared" si="0"/>
        <v>49</v>
      </c>
      <c r="I8" s="16">
        <f t="shared" si="1"/>
        <v>74.680000000000007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6" sqref="E6"/>
    </sheetView>
  </sheetViews>
  <sheetFormatPr defaultRowHeight="12.75" x14ac:dyDescent="0.2"/>
  <cols>
    <col min="1" max="1" width="49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57"/>
    </row>
    <row r="2" spans="1:9" ht="15.75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57"/>
      <c r="B3" s="57"/>
      <c r="C3" s="57"/>
      <c r="D3" s="57"/>
      <c r="E3" s="57"/>
      <c r="F3" s="57"/>
      <c r="G3" s="57"/>
      <c r="H3" s="54"/>
      <c r="I3" s="57"/>
    </row>
    <row r="4" spans="1:9" ht="75" thickTop="1" thickBot="1" x14ac:dyDescent="0.25">
      <c r="A4" s="55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59" t="s">
        <v>18</v>
      </c>
      <c r="H4" s="64" t="s">
        <v>17</v>
      </c>
      <c r="I4" s="64" t="s">
        <v>10</v>
      </c>
    </row>
    <row r="5" spans="1:9" ht="15.75" thickTop="1" x14ac:dyDescent="0.2">
      <c r="A5" s="61" t="str">
        <f>Responses!A5</f>
        <v>Gadberry Construction**</v>
      </c>
      <c r="B5" s="15">
        <v>27.37</v>
      </c>
      <c r="C5" s="112">
        <v>18</v>
      </c>
      <c r="D5" s="112">
        <v>13.2</v>
      </c>
      <c r="E5" s="112">
        <v>12.9</v>
      </c>
      <c r="F5" s="112">
        <v>14.1</v>
      </c>
      <c r="G5" s="75">
        <v>4.2</v>
      </c>
      <c r="H5" s="60">
        <f>SUM(C5:G5)</f>
        <v>62.400000000000006</v>
      </c>
      <c r="I5" s="16">
        <f>SUM(B5:G5)</f>
        <v>89.77000000000001</v>
      </c>
    </row>
    <row r="6" spans="1:9" ht="15" x14ac:dyDescent="0.2">
      <c r="A6" s="61" t="str">
        <f>Responses!A6</f>
        <v>J.T. Vaughn Construction</v>
      </c>
      <c r="B6" s="15">
        <v>26.63</v>
      </c>
      <c r="C6" s="112">
        <v>19.2</v>
      </c>
      <c r="D6" s="112">
        <v>14.4</v>
      </c>
      <c r="E6" s="112">
        <v>13.5</v>
      </c>
      <c r="F6" s="112">
        <v>13.5</v>
      </c>
      <c r="G6" s="75">
        <v>4.5999999999999996</v>
      </c>
      <c r="H6" s="60">
        <f t="shared" ref="H6:H8" si="0">SUM(C6:G6)</f>
        <v>65.2</v>
      </c>
      <c r="I6" s="16">
        <f t="shared" ref="I6:I8" si="1">SUM(B6:G6)</f>
        <v>91.829999999999984</v>
      </c>
    </row>
    <row r="7" spans="1:9" ht="15" x14ac:dyDescent="0.2">
      <c r="A7" s="61" t="str">
        <f>Responses!A7</f>
        <v>Nash Industries Inc.**</v>
      </c>
      <c r="B7" s="15">
        <v>30</v>
      </c>
      <c r="C7" s="112">
        <v>19</v>
      </c>
      <c r="D7" s="112">
        <v>13.5</v>
      </c>
      <c r="E7" s="112">
        <v>12.9</v>
      </c>
      <c r="F7" s="112">
        <v>12.6</v>
      </c>
      <c r="G7" s="75">
        <v>4.3</v>
      </c>
      <c r="H7" s="60">
        <f t="shared" si="0"/>
        <v>62.3</v>
      </c>
      <c r="I7" s="16">
        <f t="shared" si="1"/>
        <v>92.3</v>
      </c>
    </row>
    <row r="8" spans="1:9" ht="15" x14ac:dyDescent="0.2">
      <c r="A8" s="61" t="str">
        <f>Responses!A8</f>
        <v>Texas Alliance Group</v>
      </c>
      <c r="B8" s="15">
        <v>25.68</v>
      </c>
      <c r="C8" s="112">
        <v>18</v>
      </c>
      <c r="D8" s="112">
        <v>11.1</v>
      </c>
      <c r="E8" s="112">
        <v>12.9</v>
      </c>
      <c r="F8" s="112">
        <v>10.5</v>
      </c>
      <c r="G8" s="75">
        <v>3.8</v>
      </c>
      <c r="H8" s="60">
        <f t="shared" si="0"/>
        <v>56.3</v>
      </c>
      <c r="I8" s="16">
        <f t="shared" si="1"/>
        <v>81.98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8" sqref="D8"/>
    </sheetView>
  </sheetViews>
  <sheetFormatPr defaultRowHeight="12.75" x14ac:dyDescent="0.2"/>
  <cols>
    <col min="1" max="1" width="49.42578125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57"/>
    </row>
    <row r="2" spans="1:9" ht="15.75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57"/>
      <c r="B3" s="57"/>
      <c r="C3" s="57"/>
      <c r="D3" s="57"/>
      <c r="E3" s="57"/>
      <c r="F3" s="57"/>
      <c r="G3" s="57"/>
      <c r="H3" s="54"/>
      <c r="I3" s="57"/>
    </row>
    <row r="4" spans="1:9" ht="75" thickTop="1" thickBot="1" x14ac:dyDescent="0.25">
      <c r="A4" s="55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59" t="s">
        <v>18</v>
      </c>
      <c r="H4" s="64" t="s">
        <v>17</v>
      </c>
      <c r="I4" s="64" t="s">
        <v>10</v>
      </c>
    </row>
    <row r="5" spans="1:9" ht="15.75" thickTop="1" x14ac:dyDescent="0.2">
      <c r="A5" s="61" t="str">
        <f>Responses!A5</f>
        <v>Gadberry Construction**</v>
      </c>
      <c r="B5" s="15">
        <v>27.37</v>
      </c>
      <c r="C5" s="112">
        <v>14</v>
      </c>
      <c r="D5" s="112">
        <v>9</v>
      </c>
      <c r="E5" s="112">
        <v>9</v>
      </c>
      <c r="F5" s="112">
        <v>9.3000000000000007</v>
      </c>
      <c r="G5" s="75">
        <v>3</v>
      </c>
      <c r="H5" s="60">
        <f>SUM(C5:G5)</f>
        <v>44.3</v>
      </c>
      <c r="I5" s="16">
        <f>SUM(B5:G5)</f>
        <v>71.67</v>
      </c>
    </row>
    <row r="6" spans="1:9" ht="15" x14ac:dyDescent="0.2">
      <c r="A6" s="61" t="str">
        <f>Responses!A6</f>
        <v>J.T. Vaughn Construction</v>
      </c>
      <c r="B6" s="15">
        <v>26.63</v>
      </c>
      <c r="C6" s="112">
        <v>13.2</v>
      </c>
      <c r="D6" s="112">
        <v>9</v>
      </c>
      <c r="E6" s="112">
        <v>9</v>
      </c>
      <c r="F6" s="112">
        <v>9.3000000000000007</v>
      </c>
      <c r="G6" s="75">
        <v>3</v>
      </c>
      <c r="H6" s="60">
        <f t="shared" ref="H6:H8" si="0">SUM(C6:G6)</f>
        <v>43.5</v>
      </c>
      <c r="I6" s="16">
        <f t="shared" ref="I6:I8" si="1">SUM(B6:G6)</f>
        <v>70.13</v>
      </c>
    </row>
    <row r="7" spans="1:9" ht="15" x14ac:dyDescent="0.2">
      <c r="A7" s="61" t="str">
        <f>Responses!A7</f>
        <v>Nash Industries Inc.**</v>
      </c>
      <c r="B7" s="15">
        <v>30</v>
      </c>
      <c r="C7" s="112">
        <v>6</v>
      </c>
      <c r="D7" s="112">
        <v>9</v>
      </c>
      <c r="E7" s="112">
        <v>9</v>
      </c>
      <c r="F7" s="112">
        <v>9.3000000000000007</v>
      </c>
      <c r="G7" s="75">
        <v>3</v>
      </c>
      <c r="H7" s="60">
        <f t="shared" si="0"/>
        <v>36.299999999999997</v>
      </c>
      <c r="I7" s="16">
        <f t="shared" si="1"/>
        <v>66.3</v>
      </c>
    </row>
    <row r="8" spans="1:9" ht="15" x14ac:dyDescent="0.2">
      <c r="A8" s="61" t="str">
        <f>Responses!A8</f>
        <v>Texas Alliance Group</v>
      </c>
      <c r="B8" s="15">
        <v>25.68</v>
      </c>
      <c r="C8" s="112">
        <v>6</v>
      </c>
      <c r="D8" s="112">
        <v>9</v>
      </c>
      <c r="E8" s="112">
        <v>9</v>
      </c>
      <c r="F8" s="112">
        <v>9.6</v>
      </c>
      <c r="G8" s="75">
        <v>3</v>
      </c>
      <c r="H8" s="60">
        <f t="shared" si="0"/>
        <v>36.6</v>
      </c>
      <c r="I8" s="16">
        <f t="shared" si="1"/>
        <v>62.28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7" sqref="C7"/>
    </sheetView>
  </sheetViews>
  <sheetFormatPr defaultRowHeight="12.75" x14ac:dyDescent="0.2"/>
  <cols>
    <col min="1" max="1" width="47.28515625" customWidth="1"/>
  </cols>
  <sheetData>
    <row r="1" spans="1:9" ht="15.75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57"/>
    </row>
    <row r="2" spans="1:9" ht="15.75" x14ac:dyDescent="0.2">
      <c r="A2" s="115" t="str">
        <f>Responses!A2</f>
        <v>RFP730-18041 Cullen Performance Hall Exit Stairwell To Building Exterior</v>
      </c>
      <c r="B2" s="115"/>
      <c r="C2" s="115"/>
      <c r="D2" s="115"/>
      <c r="E2" s="115"/>
      <c r="F2" s="115"/>
      <c r="G2" s="115"/>
      <c r="H2" s="115"/>
      <c r="I2" s="115"/>
    </row>
    <row r="3" spans="1:9" ht="15.75" thickBot="1" x14ac:dyDescent="0.25">
      <c r="A3" s="57"/>
      <c r="B3" s="57"/>
      <c r="C3" s="57"/>
      <c r="D3" s="57"/>
      <c r="E3" s="57"/>
      <c r="F3" s="57"/>
      <c r="G3" s="57"/>
      <c r="H3" s="54"/>
      <c r="I3" s="57"/>
    </row>
    <row r="4" spans="1:9" ht="75" thickTop="1" thickBot="1" x14ac:dyDescent="0.25">
      <c r="A4" s="55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59" t="s">
        <v>18</v>
      </c>
      <c r="H4" s="64" t="s">
        <v>17</v>
      </c>
      <c r="I4" s="64" t="s">
        <v>10</v>
      </c>
    </row>
    <row r="5" spans="1:9" ht="15.75" thickTop="1" x14ac:dyDescent="0.2">
      <c r="A5" s="61" t="str">
        <f>Responses!A5</f>
        <v>Gadberry Construction**</v>
      </c>
      <c r="B5" s="15">
        <v>27.37</v>
      </c>
      <c r="C5" s="112">
        <v>15.2</v>
      </c>
      <c r="D5" s="112">
        <v>9</v>
      </c>
      <c r="E5" s="112">
        <v>9.6</v>
      </c>
      <c r="F5" s="112">
        <v>9</v>
      </c>
      <c r="G5" s="75">
        <v>3</v>
      </c>
      <c r="H5" s="60">
        <f>SUM(C5:G5)</f>
        <v>45.8</v>
      </c>
      <c r="I5" s="16">
        <f>SUM(B5:G5)</f>
        <v>73.17</v>
      </c>
    </row>
    <row r="6" spans="1:9" ht="15" x14ac:dyDescent="0.2">
      <c r="A6" s="61" t="str">
        <f>Responses!A6</f>
        <v>J.T. Vaughn Construction</v>
      </c>
      <c r="B6" s="15">
        <v>26.63</v>
      </c>
      <c r="C6" s="112">
        <v>16</v>
      </c>
      <c r="D6" s="112">
        <v>11.4</v>
      </c>
      <c r="E6" s="112">
        <v>10.8</v>
      </c>
      <c r="F6" s="112">
        <v>10.5</v>
      </c>
      <c r="G6" s="75">
        <v>3.3</v>
      </c>
      <c r="H6" s="60">
        <f t="shared" ref="H6:H8" si="0">SUM(C6:G6)</f>
        <v>52</v>
      </c>
      <c r="I6" s="16">
        <f t="shared" ref="I6:I8" si="1">SUM(B6:G6)</f>
        <v>78.63</v>
      </c>
    </row>
    <row r="7" spans="1:9" ht="15" x14ac:dyDescent="0.2">
      <c r="A7" s="61" t="str">
        <f>Responses!A7</f>
        <v>Nash Industries Inc.**</v>
      </c>
      <c r="B7" s="15">
        <v>30</v>
      </c>
      <c r="C7" s="112">
        <v>12</v>
      </c>
      <c r="D7" s="112">
        <v>10.8</v>
      </c>
      <c r="E7" s="112">
        <v>11.1</v>
      </c>
      <c r="F7" s="112">
        <v>10.199999999999999</v>
      </c>
      <c r="G7" s="75">
        <v>3</v>
      </c>
      <c r="H7" s="60">
        <f t="shared" si="0"/>
        <v>47.099999999999994</v>
      </c>
      <c r="I7" s="16">
        <f t="shared" si="1"/>
        <v>77.099999999999994</v>
      </c>
    </row>
    <row r="8" spans="1:9" ht="15" x14ac:dyDescent="0.2">
      <c r="A8" s="61" t="str">
        <f>Responses!A8</f>
        <v>Texas Alliance Group</v>
      </c>
      <c r="B8" s="15">
        <v>25.68</v>
      </c>
      <c r="C8" s="112">
        <v>12</v>
      </c>
      <c r="D8" s="112">
        <v>9.9</v>
      </c>
      <c r="E8" s="112">
        <v>11.1</v>
      </c>
      <c r="F8" s="112">
        <v>11.4</v>
      </c>
      <c r="G8" s="75">
        <v>3.6</v>
      </c>
      <c r="H8" s="60">
        <f t="shared" si="0"/>
        <v>48</v>
      </c>
      <c r="I8" s="16">
        <f t="shared" si="1"/>
        <v>73.679999999999993</v>
      </c>
    </row>
  </sheetData>
  <mergeCells count="2">
    <mergeCell ref="A1:H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2019-05-23T14:51:31Z</dcterms:modified>
</cp:coreProperties>
</file>