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690" yWindow="195" windowWidth="27510" windowHeight="12720" tabRatio="814" activeTab="8"/>
  </bookViews>
  <sheets>
    <sheet name="Responses" sheetId="19" r:id="rId1"/>
    <sheet name="Evaluator 1" sheetId="20" r:id="rId2"/>
    <sheet name="Evaluator 2" sheetId="21" r:id="rId3"/>
    <sheet name="Evaluator 3" sheetId="22" r:id="rId4"/>
    <sheet name="Evaluator 4" sheetId="23" r:id="rId5"/>
    <sheet name="Evaluator 5" sheetId="24" r:id="rId6"/>
    <sheet name="Technical Summary" sheetId="4" r:id="rId7"/>
    <sheet name="Pricing Score Calculation" sheetId="27" r:id="rId8"/>
    <sheet name="Summary" sheetId="28" r:id="rId9"/>
    <sheet name="Criteria" sheetId="31"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H17" i="31" l="1"/>
  <c r="H16" i="31"/>
  <c r="H15" i="31"/>
  <c r="H14" i="31"/>
  <c r="H13" i="31"/>
  <c r="H18" i="31" s="1"/>
  <c r="C16" i="27" l="1"/>
  <c r="C15" i="27"/>
  <c r="D16" i="27"/>
  <c r="D15" i="27"/>
  <c r="D24" i="27" l="1"/>
  <c r="D23" i="27"/>
  <c r="D22" i="27"/>
  <c r="C24" i="27"/>
  <c r="C23" i="27"/>
  <c r="C14" i="27"/>
  <c r="D14" i="27"/>
  <c r="E7" i="27" l="1"/>
  <c r="D7" i="27"/>
  <c r="C7" i="27"/>
  <c r="B23" i="27" l="1"/>
  <c r="B24" i="27"/>
  <c r="B22" i="27"/>
  <c r="B15" i="27" l="1"/>
  <c r="B16" i="27"/>
  <c r="B14" i="27"/>
  <c r="C4" i="28" l="1"/>
  <c r="D4" i="28"/>
  <c r="E4" i="28"/>
  <c r="F4" i="28"/>
  <c r="B4" i="28"/>
  <c r="G5" i="24" l="1"/>
  <c r="F5" i="4" s="1"/>
  <c r="H5" i="24"/>
  <c r="F5" i="28" s="1"/>
  <c r="H6" i="24" l="1"/>
  <c r="F6" i="28" s="1"/>
  <c r="H7" i="24"/>
  <c r="F7" i="28" s="1"/>
  <c r="G6" i="24"/>
  <c r="F6" i="4" s="1"/>
  <c r="G7" i="24"/>
  <c r="F7" i="4" s="1"/>
  <c r="H7" i="23"/>
  <c r="E7" i="28" s="1"/>
  <c r="H6" i="23"/>
  <c r="E6" i="28" s="1"/>
  <c r="H5" i="23"/>
  <c r="E5" i="28" s="1"/>
  <c r="G6" i="23"/>
  <c r="E6" i="4" s="1"/>
  <c r="G7" i="23"/>
  <c r="E7" i="4" s="1"/>
  <c r="G5" i="23"/>
  <c r="E5" i="4" s="1"/>
  <c r="H7" i="22"/>
  <c r="D7" i="28" s="1"/>
  <c r="H6" i="22"/>
  <c r="D6" i="28" s="1"/>
  <c r="H5" i="22"/>
  <c r="D5" i="28" s="1"/>
  <c r="G7" i="22"/>
  <c r="D7" i="4" s="1"/>
  <c r="G6" i="22"/>
  <c r="D6" i="4" s="1"/>
  <c r="G5" i="22"/>
  <c r="D5" i="4" s="1"/>
  <c r="H7" i="21"/>
  <c r="C7" i="28" s="1"/>
  <c r="H6" i="21"/>
  <c r="C6" i="28" s="1"/>
  <c r="H5" i="21"/>
  <c r="C5" i="28" s="1"/>
  <c r="G7" i="21"/>
  <c r="C7" i="4" s="1"/>
  <c r="G6" i="21"/>
  <c r="C6" i="4" s="1"/>
  <c r="G5" i="21"/>
  <c r="C5" i="4" s="1"/>
  <c r="G7" i="20"/>
  <c r="B7" i="4" s="1"/>
  <c r="G6" i="20"/>
  <c r="B6" i="4" s="1"/>
  <c r="G5" i="20"/>
  <c r="H7" i="20"/>
  <c r="B7" i="28" s="1"/>
  <c r="H6" i="20"/>
  <c r="B6" i="28" s="1"/>
  <c r="H5" i="20"/>
  <c r="B5" i="28" s="1"/>
  <c r="B5" i="4" l="1"/>
  <c r="G5" i="4" s="1"/>
  <c r="G7" i="4"/>
  <c r="G6" i="4"/>
  <c r="G5" i="28"/>
  <c r="G6" i="28"/>
  <c r="G7" i="28"/>
  <c r="A7" i="4"/>
  <c r="A7" i="23"/>
  <c r="A6" i="22"/>
  <c r="A7" i="21"/>
  <c r="A7" i="28"/>
  <c r="A6" i="28"/>
  <c r="H6" i="28" l="1"/>
  <c r="H7" i="4"/>
  <c r="H6" i="4"/>
  <c r="H7" i="28"/>
  <c r="H5" i="28"/>
  <c r="H5" i="4"/>
  <c r="A5" i="23"/>
  <c r="A5" i="21"/>
  <c r="A6" i="23"/>
  <c r="A6" i="4"/>
  <c r="A5" i="20"/>
  <c r="A7" i="22"/>
  <c r="A5" i="24"/>
  <c r="A5" i="28"/>
  <c r="A5" i="4"/>
  <c r="A6" i="21"/>
  <c r="A7" i="20"/>
  <c r="A5" i="22"/>
  <c r="A7" i="24"/>
  <c r="A6" i="20"/>
  <c r="A6" i="24"/>
  <c r="A2" i="28"/>
  <c r="B4" i="27"/>
  <c r="A2" i="4"/>
  <c r="A2" i="24"/>
  <c r="A2" i="23"/>
  <c r="A2" i="22"/>
  <c r="A2" i="21"/>
  <c r="A2" i="20"/>
  <c r="E9" i="27" l="1"/>
  <c r="D9" i="27" l="1"/>
  <c r="C9" i="27"/>
  <c r="E10" i="27" l="1"/>
  <c r="E11" i="27" s="1"/>
  <c r="D10" i="27"/>
  <c r="D11" i="27" s="1"/>
</calcChain>
</file>

<file path=xl/sharedStrings.xml><?xml version="1.0" encoding="utf-8"?>
<sst xmlns="http://schemas.openxmlformats.org/spreadsheetml/2006/main" count="103" uniqueCount="58">
  <si>
    <t xml:space="preserve">RESPONDENT SUMMARY </t>
  </si>
  <si>
    <t>Ranking</t>
  </si>
  <si>
    <t>Company/Vendor Name</t>
  </si>
  <si>
    <t>Average Score</t>
  </si>
  <si>
    <t>Company/Vendor Name:</t>
  </si>
  <si>
    <t>Criterion #1</t>
  </si>
  <si>
    <t>Criterion #2</t>
  </si>
  <si>
    <t>Criterion #3</t>
  </si>
  <si>
    <t>Criterion #4</t>
  </si>
  <si>
    <t>Criterion #5</t>
  </si>
  <si>
    <t>Total</t>
  </si>
  <si>
    <t>Best Priced</t>
  </si>
  <si>
    <t>Company</t>
  </si>
  <si>
    <t>Lump Sum Price</t>
  </si>
  <si>
    <t>Difference</t>
  </si>
  <si>
    <t>Scoring</t>
  </si>
  <si>
    <t>Bidders</t>
  </si>
  <si>
    <r>
      <t xml:space="preserve">Total
</t>
    </r>
    <r>
      <rPr>
        <b/>
        <sz val="8"/>
        <rFont val="Arial"/>
        <family val="2"/>
      </rPr>
      <t>(technical)</t>
    </r>
  </si>
  <si>
    <t>Cost</t>
  </si>
  <si>
    <t>Percentage</t>
  </si>
  <si>
    <t xml:space="preserve">Please rate the vendor from 1 to 5, using the following criteria to indicate to what level you agree with the statements below, as they related to the vendor's response. </t>
  </si>
  <si>
    <t>Point Scale</t>
  </si>
  <si>
    <t>5.0  =    Exceptional, exceeds and fully meets all requirements</t>
  </si>
  <si>
    <t>4.0 to 4.5 = Advantageous, exceeds some requirements</t>
  </si>
  <si>
    <t>3.0 to 3.5 = Meets minimal requirements</t>
  </si>
  <si>
    <t>2.0 to 2.5 = Addresses most of the minimal requirements</t>
  </si>
  <si>
    <t>1.0 to 1.5 = Addresses part of minimal requirements</t>
  </si>
  <si>
    <t>0  =    No Response</t>
  </si>
  <si>
    <t>Evaluation Criteria</t>
  </si>
  <si>
    <t>Points</t>
  </si>
  <si>
    <t>Weight</t>
  </si>
  <si>
    <t>Score</t>
  </si>
  <si>
    <t>1. Respondent’s Cost and Delivery Proposal (Section 4.2)</t>
  </si>
  <si>
    <t>DO NOT EVALUATE CRITERIA 1.  PURCHASING WILL EVALUATE.</t>
  </si>
  <si>
    <t>*Total =</t>
  </si>
  <si>
    <t>*Note:  Total should be equal to 100 if received 5-point per criterion.</t>
  </si>
  <si>
    <t>Special Instructions for Evaluators:</t>
  </si>
  <si>
    <t>3. Respondent’s qualifications and experience of Proposed Construction Team (Section 4.4)</t>
  </si>
  <si>
    <t xml:space="preserve">Formula = </t>
  </si>
  <si>
    <t>((Lowest Vendor Amount/Vendor Amount)*Highest Score)</t>
  </si>
  <si>
    <t>Final Scores</t>
  </si>
  <si>
    <t xml:space="preserve">No negative values allowed.  Lowest Vendor Amount divided by Vendor Amount. </t>
  </si>
  <si>
    <t>This calculation was made directly from the total of the Loweste Vendor Amount divided by the Vendor Amount multiplied by the Highest Score.  The lowest bidder will receive the full 30 percent (Highest Score).</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</si>
  <si>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</si>
  <si>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RFP730-19069 Technology Bridge Side-Walk and Security Fence</t>
  </si>
  <si>
    <t>CMC Development &amp; Construction</t>
  </si>
  <si>
    <t>J.T. Vaughn Construction</t>
  </si>
  <si>
    <t>Jerdon Enterprise LP</t>
  </si>
  <si>
    <t>Prepared by: Tim Henry  3/11/2019</t>
  </si>
  <si>
    <t>Checked by: Jack Tenner  3/11/2019</t>
  </si>
  <si>
    <t>2. Respondent’s qualifications and experience with a focus on exterior improvement construction projects for the University of Houston System (including any component university) or other institutions of higher education (Section 4.3)</t>
  </si>
  <si>
    <t>4. Respondent’s safety record (Section 4.5)</t>
  </si>
  <si>
    <t xml:space="preserve">5. Respondent’s construction and execution plan (Section 4.6)
</t>
  </si>
  <si>
    <t>Evaluator 1</t>
  </si>
  <si>
    <t>Evaluator 2</t>
  </si>
  <si>
    <t>Evaluator 3</t>
  </si>
  <si>
    <t>Evaluator 4</t>
  </si>
  <si>
    <t>Evaluator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</si>
</sst>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7" x14ac:knownFonts="1">
    <font>
      <sz val="10"/>
      <name val="Arial"/>
    </font>
    <font>
      <sz val="11"/>
      <color theme="1"/>
      <name val="Calibri"/>
      <family val="2"/>
      <scheme val="minor"/>
    </font>
    <font>
      <sz val="8"/>
      <name val="Arial"/>
      <family val="2"/>
    </font>
    <font>
      <sz val="12"/>
      <name val="Arial"/>
      <family val="2"/>
    </font>
    <font>
      <b/>
      <sz val="12"/>
      <name val="Arial"/>
      <family val="2"/>
    </font>
    <font>
      <sz val="12"/>
      <name val="Arial"/>
      <family val="2"/>
    </font>
    <font>
      <b/>
      <sz val="12"/>
      <color indexed="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u/>
      <sz val="10"/>
      <name val="Arial"/>
      <family val="2"/>
    </font>
    <font>
      <sz val="12"/>
      <color rgb="FFFF0000"/>
      <name val="Arial"/>
      <family val="2"/>
    </font>
    <font>
      <b/>
      <sz val="8"/>
      <name val="Arial"/>
      <family val="2"/>
    </font>
    <font>
      <sz val="10"/>
      <color rgb="FFFF0000"/>
      <name val="Arial"/>
      <family val="2"/>
    </font>
    <font>
      <sz val="12"/>
      <color indexed="10"/>
      <name val="Arial"/>
      <family val="2"/>
    </font>
    <font>
      <sz val="11"/>
      <name val="Arial"/>
      <family val="2"/>
    </font>
    <font>
      <sz val="11"/>
      <color rgb="FFFF0000"/>
      <name val="Arial"/>
      <family val="2"/>
    </font>
    <font>
      <u/>
      <sz val="12"/>
      <name val="Arial"/>
      <family val="2"/>
    </font>
    <font>
      <b/>
      <sz val="12"/>
      <color rgb="FFFF0000"/>
      <name val="Arial"/>
      <family val="2"/>
    </font>
    <font>
      <b/>
      <sz val="11"/>
      <color theme="1"/>
      <name val="Calibri"/>
      <family val="2"/>
      <scheme val="minor"/>
    </font>
  </fonts>
  <fills count="37">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5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1"/>
        <bgColor indexed="64"/>
      </patternFill>
    </fill>
    <fill>
      <patternFill patternType="solid">
        <fgColor indexed="43"/>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s>
  <borders count="4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8">
    <xf numFmtId="0" fontId="0" fillId="0" borderId="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3" borderId="0" applyNumberFormat="0" applyBorder="0" applyAlignment="0" applyProtection="0"/>
    <xf numFmtId="0" fontId="11" fillId="7" borderId="0" applyNumberFormat="0" applyBorder="0" applyAlignment="0" applyProtection="0"/>
    <xf numFmtId="0" fontId="12" fillId="24" borderId="10" applyNumberFormat="0" applyAlignment="0" applyProtection="0"/>
    <xf numFmtId="0" fontId="13" fillId="25" borderId="11" applyNumberFormat="0" applyAlignment="0" applyProtection="0"/>
    <xf numFmtId="0" fontId="14" fillId="0" borderId="0" applyNumberFormat="0" applyFill="0" applyBorder="0" applyAlignment="0" applyProtection="0"/>
    <xf numFmtId="0" fontId="15" fillId="8" borderId="0" applyNumberFormat="0" applyBorder="0" applyAlignment="0" applyProtection="0"/>
    <xf numFmtId="0" fontId="16" fillId="0" borderId="12" applyNumberFormat="0" applyFill="0" applyAlignment="0" applyProtection="0"/>
    <xf numFmtId="0" fontId="17" fillId="0" borderId="13" applyNumberFormat="0" applyFill="0" applyAlignment="0" applyProtection="0"/>
    <xf numFmtId="0" fontId="18" fillId="0" borderId="14" applyNumberFormat="0" applyFill="0" applyAlignment="0" applyProtection="0"/>
    <xf numFmtId="0" fontId="18" fillId="0" borderId="0" applyNumberFormat="0" applyFill="0" applyBorder="0" applyAlignment="0" applyProtection="0"/>
    <xf numFmtId="0" fontId="19" fillId="11" borderId="10" applyNumberFormat="0" applyAlignment="0" applyProtection="0"/>
    <xf numFmtId="0" fontId="20" fillId="0" borderId="15" applyNumberFormat="0" applyFill="0" applyAlignment="0" applyProtection="0"/>
    <xf numFmtId="0" fontId="21" fillId="26" borderId="0" applyNumberFormat="0" applyBorder="0" applyAlignment="0" applyProtection="0"/>
    <xf numFmtId="0" fontId="8" fillId="27" borderId="16" applyNumberFormat="0" applyFont="0" applyAlignment="0" applyProtection="0"/>
    <xf numFmtId="0" fontId="22" fillId="24" borderId="17" applyNumberForma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0" applyNumberFormat="0" applyFill="0" applyBorder="0" applyAlignment="0" applyProtection="0"/>
    <xf numFmtId="0" fontId="8" fillId="27" borderId="16" applyNumberFormat="0" applyFont="0" applyAlignment="0" applyProtection="0"/>
    <xf numFmtId="44" fontId="8" fillId="0" borderId="0" applyFont="0" applyFill="0" applyBorder="0" applyAlignment="0" applyProtection="0"/>
    <xf numFmtId="0" fontId="7" fillId="27" borderId="16" applyNumberFormat="0" applyFont="0" applyAlignment="0" applyProtection="0"/>
    <xf numFmtId="0" fontId="8" fillId="0" borderId="0"/>
    <xf numFmtId="0" fontId="7" fillId="27" borderId="16" applyNumberFormat="0" applyFont="0" applyAlignment="0" applyProtection="0"/>
    <xf numFmtId="0" fontId="1" fillId="0" borderId="0"/>
  </cellStyleXfs>
  <cellXfs count="147">
    <xf numFmtId="0" fontId="0" fillId="0" borderId="0" xfId="0"/>
    <xf numFmtId="0" fontId="3" fillId="0" borderId="0" xfId="0" applyFont="1"/>
    <xf numFmtId="0" fontId="5" fillId="0" borderId="0" xfId="0" applyFont="1"/>
    <xf numFmtId="0" fontId="4" fillId="0" borderId="0" xfId="0" applyFont="1" applyAlignment="1">
      <alignment horizontal="center" vertical="center"/>
    </xf>
    <xf numFmtId="0" fontId="5" fillId="0" borderId="0" xfId="0" applyFont="1" applyBorder="1"/>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4" xfId="0" applyFont="1" applyFill="1" applyBorder="1" applyAlignment="1">
      <alignment horizontal="center" vertical="center"/>
    </xf>
    <xf numFmtId="0" fontId="6" fillId="0" borderId="0" xfId="0" applyFont="1" applyAlignment="1">
      <alignment horizontal="center"/>
    </xf>
    <xf numFmtId="0" fontId="4" fillId="0" borderId="0" xfId="0" applyFont="1" applyFill="1" applyAlignment="1">
      <alignment horizontal="center" vertical="center"/>
    </xf>
    <xf numFmtId="0" fontId="5" fillId="0" borderId="0" xfId="0" applyFont="1" applyFill="1"/>
    <xf numFmtId="0" fontId="3" fillId="0" borderId="6" xfId="0" applyFont="1" applyFill="1" applyBorder="1" applyAlignment="1">
      <alignment horizontal="center"/>
    </xf>
    <xf numFmtId="0" fontId="4" fillId="5" borderId="8" xfId="0" applyFont="1" applyFill="1" applyBorder="1" applyAlignment="1">
      <alignment horizontal="center" vertical="center" textRotation="90"/>
    </xf>
    <xf numFmtId="0" fontId="4" fillId="0" borderId="8" xfId="0" applyFont="1" applyBorder="1" applyAlignment="1">
      <alignment horizontal="center" vertical="center"/>
    </xf>
    <xf numFmtId="2" fontId="5" fillId="0" borderId="5" xfId="0" applyNumberFormat="1" applyFont="1" applyBorder="1"/>
    <xf numFmtId="2" fontId="3" fillId="0" borderId="5" xfId="0" applyNumberFormat="1" applyFont="1" applyBorder="1"/>
    <xf numFmtId="2" fontId="3" fillId="0" borderId="9" xfId="0" applyNumberFormat="1" applyFont="1" applyBorder="1"/>
    <xf numFmtId="0" fontId="0" fillId="0" borderId="0" xfId="0"/>
    <xf numFmtId="0" fontId="3" fillId="0" borderId="19" xfId="0" applyFont="1" applyBorder="1"/>
    <xf numFmtId="0" fontId="4" fillId="0" borderId="20" xfId="0" applyFont="1" applyBorder="1" applyAlignment="1">
      <alignment horizontal="center" vertical="center"/>
    </xf>
    <xf numFmtId="0" fontId="4" fillId="0" borderId="21" xfId="0" applyFont="1" applyBorder="1" applyAlignment="1">
      <alignment horizontal="center" vertical="center" textRotation="90"/>
    </xf>
    <xf numFmtId="0" fontId="4" fillId="0" borderId="0" xfId="0" applyFont="1" applyAlignment="1">
      <alignment horizontal="center" vertical="center"/>
    </xf>
    <xf numFmtId="0" fontId="3" fillId="0" borderId="9" xfId="0" applyFont="1" applyBorder="1"/>
    <xf numFmtId="0" fontId="8" fillId="0" borderId="0" xfId="45"/>
    <xf numFmtId="0" fontId="26" fillId="0" borderId="0" xfId="45" applyFont="1" applyAlignment="1">
      <alignment horizontal="center"/>
    </xf>
    <xf numFmtId="0" fontId="4" fillId="31" borderId="5" xfId="45" applyFont="1" applyFill="1" applyBorder="1" applyAlignment="1">
      <alignment horizontal="left"/>
    </xf>
    <xf numFmtId="0" fontId="4" fillId="31" borderId="5" xfId="45" applyFont="1" applyFill="1" applyBorder="1" applyAlignment="1">
      <alignment horizontal="center"/>
    </xf>
    <xf numFmtId="0" fontId="4" fillId="0" borderId="5" xfId="45" applyFont="1" applyBorder="1" applyAlignment="1">
      <alignment horizontal="left"/>
    </xf>
    <xf numFmtId="44" fontId="4" fillId="0" borderId="5" xfId="43" applyFont="1" applyFill="1" applyBorder="1" applyAlignment="1">
      <alignment horizontal="center"/>
    </xf>
    <xf numFmtId="44" fontId="4" fillId="29" borderId="5" xfId="43" applyFont="1" applyFill="1" applyBorder="1" applyAlignment="1">
      <alignment horizontal="center"/>
    </xf>
    <xf numFmtId="0" fontId="4" fillId="28" borderId="5" xfId="45" applyFont="1" applyFill="1" applyBorder="1" applyAlignment="1">
      <alignment horizontal="left"/>
    </xf>
    <xf numFmtId="44" fontId="4" fillId="28" borderId="5" xfId="43" applyFont="1" applyFill="1" applyBorder="1" applyAlignment="1">
      <alignment horizontal="center"/>
    </xf>
    <xf numFmtId="44" fontId="4" fillId="0" borderId="5" xfId="43" applyFont="1" applyBorder="1" applyAlignment="1">
      <alignment horizontal="center"/>
    </xf>
    <xf numFmtId="0" fontId="6" fillId="0" borderId="5" xfId="45" applyFont="1" applyBorder="1" applyAlignment="1">
      <alignment horizontal="left"/>
    </xf>
    <xf numFmtId="2" fontId="6" fillId="0" borderId="5" xfId="45" applyNumberFormat="1" applyFont="1" applyBorder="1" applyAlignment="1">
      <alignment horizontal="center"/>
    </xf>
    <xf numFmtId="0" fontId="4" fillId="5" borderId="23" xfId="0" applyFont="1" applyFill="1" applyBorder="1" applyAlignment="1">
      <alignment horizontal="center" vertical="center" textRotation="90"/>
    </xf>
    <xf numFmtId="0" fontId="4" fillId="0" borderId="23" xfId="0" applyFont="1" applyBorder="1" applyAlignment="1">
      <alignment horizontal="center" vertical="center"/>
    </xf>
    <xf numFmtId="0" fontId="3" fillId="0" borderId="6" xfId="0" applyFont="1" applyFill="1" applyBorder="1" applyAlignment="1">
      <alignment horizontal="left"/>
    </xf>
    <xf numFmtId="0" fontId="0" fillId="0" borderId="0" xfId="0"/>
    <xf numFmtId="0" fontId="3" fillId="0" borderId="19" xfId="0" applyFont="1" applyBorder="1"/>
    <xf numFmtId="0" fontId="4" fillId="0" borderId="20" xfId="0" applyFont="1" applyBorder="1" applyAlignment="1">
      <alignment horizontal="center" vertical="center"/>
    </xf>
    <xf numFmtId="0" fontId="4" fillId="0" borderId="21" xfId="0" applyFont="1" applyBorder="1" applyAlignment="1">
      <alignment horizontal="center" vertical="center" textRotation="90"/>
    </xf>
    <xf numFmtId="0" fontId="0" fillId="0" borderId="0" xfId="0"/>
    <xf numFmtId="0" fontId="3" fillId="0" borderId="19" xfId="0" applyFont="1" applyBorder="1"/>
    <xf numFmtId="0" fontId="4" fillId="0" borderId="20" xfId="0" applyFont="1" applyBorder="1" applyAlignment="1">
      <alignment horizontal="center" vertical="center"/>
    </xf>
    <xf numFmtId="0" fontId="4" fillId="0" borderId="21" xfId="0" applyFont="1" applyBorder="1" applyAlignment="1">
      <alignment horizontal="center" vertical="center" textRotation="90"/>
    </xf>
    <xf numFmtId="0" fontId="0" fillId="0" borderId="0" xfId="0"/>
    <xf numFmtId="0" fontId="3" fillId="0" borderId="19" xfId="0" applyFont="1" applyBorder="1"/>
    <xf numFmtId="0" fontId="4" fillId="0" borderId="20" xfId="0" applyFont="1" applyBorder="1" applyAlignment="1">
      <alignment horizontal="center" vertical="center"/>
    </xf>
    <xf numFmtId="0" fontId="4" fillId="0" borderId="21" xfId="0" applyFont="1" applyBorder="1" applyAlignment="1">
      <alignment horizontal="center" vertical="center" textRotation="90"/>
    </xf>
    <xf numFmtId="0" fontId="0" fillId="0" borderId="0" xfId="0"/>
    <xf numFmtId="0" fontId="3" fillId="0" borderId="19" xfId="0" applyFont="1" applyBorder="1"/>
    <xf numFmtId="0" fontId="4" fillId="0" borderId="20" xfId="0" applyFont="1" applyBorder="1" applyAlignment="1">
      <alignment horizontal="center" vertical="center"/>
    </xf>
    <xf numFmtId="0" fontId="4" fillId="0" borderId="21" xfId="0" applyFont="1" applyBorder="1" applyAlignment="1">
      <alignment horizontal="center" vertical="center" textRotation="90"/>
    </xf>
    <xf numFmtId="0" fontId="0" fillId="0" borderId="0" xfId="0"/>
    <xf numFmtId="0" fontId="3" fillId="0" borderId="0" xfId="0" applyFont="1"/>
    <xf numFmtId="0" fontId="3" fillId="0" borderId="9" xfId="0" applyFont="1" applyBorder="1"/>
    <xf numFmtId="0" fontId="3" fillId="0" borderId="3" xfId="0" applyFont="1" applyFill="1" applyBorder="1" applyAlignment="1">
      <alignment horizontal="center"/>
    </xf>
    <xf numFmtId="0" fontId="3" fillId="0" borderId="0" xfId="0" applyFont="1" applyBorder="1"/>
    <xf numFmtId="0" fontId="28" fillId="0" borderId="0" xfId="0" applyFont="1"/>
    <xf numFmtId="0" fontId="4" fillId="0" borderId="22" xfId="0" applyFont="1" applyBorder="1" applyAlignment="1">
      <alignment horizontal="center" vertical="center" wrapText="1"/>
    </xf>
    <xf numFmtId="0" fontId="8" fillId="0" borderId="0" xfId="45" applyFill="1"/>
    <xf numFmtId="0" fontId="30" fillId="0" borderId="0" xfId="45" applyFont="1" applyFill="1"/>
    <xf numFmtId="0" fontId="27" fillId="0" borderId="0" xfId="45" applyFont="1" applyFill="1"/>
    <xf numFmtId="44" fontId="8" fillId="0" borderId="0" xfId="45" applyNumberFormat="1" applyFill="1"/>
    <xf numFmtId="44" fontId="7" fillId="0" borderId="0" xfId="45" applyNumberFormat="1" applyFont="1" applyFill="1"/>
    <xf numFmtId="0" fontId="0" fillId="0" borderId="0" xfId="0" applyFill="1"/>
    <xf numFmtId="2" fontId="6" fillId="0" borderId="5" xfId="45" applyNumberFormat="1" applyFont="1" applyFill="1" applyBorder="1" applyAlignment="1">
      <alignment horizontal="center"/>
    </xf>
    <xf numFmtId="0" fontId="27" fillId="0" borderId="0" xfId="45" applyFont="1"/>
    <xf numFmtId="2" fontId="8" fillId="0" borderId="0" xfId="45" applyNumberFormat="1"/>
    <xf numFmtId="0" fontId="3" fillId="29" borderId="44" xfId="0" applyFont="1" applyFill="1" applyBorder="1" applyAlignment="1">
      <alignment horizontal="center"/>
    </xf>
    <xf numFmtId="0" fontId="3" fillId="0" borderId="0" xfId="0" applyFont="1"/>
    <xf numFmtId="0" fontId="32" fillId="0" borderId="0" xfId="0" applyFont="1"/>
    <xf numFmtId="0" fontId="3" fillId="0" borderId="5" xfId="0" applyFont="1" applyBorder="1"/>
    <xf numFmtId="0" fontId="3" fillId="0" borderId="5" xfId="0" applyFont="1" applyBorder="1" applyAlignment="1">
      <alignment horizontal="center" vertical="center"/>
    </xf>
    <xf numFmtId="0" fontId="4" fillId="33" borderId="42" xfId="0" applyFont="1" applyFill="1" applyBorder="1" applyAlignment="1">
      <alignment horizontal="right"/>
    </xf>
    <xf numFmtId="0" fontId="4" fillId="4" borderId="39" xfId="0" applyFont="1" applyFill="1" applyBorder="1" applyAlignment="1">
      <alignment horizontal="center"/>
    </xf>
    <xf numFmtId="0" fontId="4" fillId="33" borderId="43" xfId="0" applyFont="1" applyFill="1" applyBorder="1" applyAlignment="1">
      <alignment horizontal="center"/>
    </xf>
    <xf numFmtId="0" fontId="3" fillId="3" borderId="41" xfId="0" applyFont="1" applyFill="1" applyBorder="1" applyAlignment="1">
      <alignment horizontal="center" vertical="center"/>
    </xf>
    <xf numFmtId="0" fontId="33" fillId="0" borderId="0" xfId="0" applyFont="1" applyAlignment="1">
      <alignment vertical="center"/>
    </xf>
    <xf numFmtId="0" fontId="3" fillId="32" borderId="5" xfId="0" applyFont="1" applyFill="1" applyBorder="1" applyAlignment="1">
      <alignment horizontal="center" vertical="center"/>
    </xf>
    <xf numFmtId="0" fontId="35" fillId="0" borderId="21" xfId="0" applyFont="1" applyBorder="1" applyAlignment="1">
      <alignment horizontal="center" vertical="center" textRotation="90"/>
    </xf>
    <xf numFmtId="0" fontId="28" fillId="0" borderId="40" xfId="0" applyFont="1" applyBorder="1"/>
    <xf numFmtId="2" fontId="28" fillId="0" borderId="5" xfId="0" applyNumberFormat="1" applyFont="1" applyBorder="1"/>
    <xf numFmtId="2" fontId="5" fillId="0" borderId="5" xfId="0" applyNumberFormat="1" applyFont="1" applyFill="1" applyBorder="1"/>
    <xf numFmtId="2" fontId="3" fillId="0" borderId="5" xfId="0" applyNumberFormat="1" applyFont="1" applyFill="1" applyBorder="1"/>
    <xf numFmtId="0" fontId="5" fillId="0" borderId="7" xfId="0" applyFont="1" applyFill="1" applyBorder="1"/>
    <xf numFmtId="2" fontId="3" fillId="0" borderId="24" xfId="0" applyNumberFormat="1" applyFont="1" applyFill="1" applyBorder="1"/>
    <xf numFmtId="2" fontId="3" fillId="0" borderId="25" xfId="0" applyNumberFormat="1" applyFont="1" applyFill="1" applyBorder="1"/>
    <xf numFmtId="0" fontId="3" fillId="0" borderId="3" xfId="0" applyFont="1" applyFill="1" applyBorder="1"/>
    <xf numFmtId="0" fontId="3" fillId="34" borderId="6" xfId="0" applyFont="1" applyFill="1" applyBorder="1" applyAlignment="1">
      <alignment horizontal="left"/>
    </xf>
    <xf numFmtId="2" fontId="3" fillId="34" borderId="24" xfId="0" applyNumberFormat="1" applyFont="1" applyFill="1" applyBorder="1"/>
    <xf numFmtId="2" fontId="3" fillId="34" borderId="25" xfId="0" applyNumberFormat="1" applyFont="1" applyFill="1" applyBorder="1"/>
    <xf numFmtId="2" fontId="3" fillId="34" borderId="26" xfId="0" applyNumberFormat="1" applyFont="1" applyFill="1" applyBorder="1"/>
    <xf numFmtId="0" fontId="0" fillId="34" borderId="0" xfId="0" applyFill="1"/>
    <xf numFmtId="0" fontId="4" fillId="35" borderId="0" xfId="0" applyFont="1" applyFill="1" applyAlignment="1">
      <alignment horizontal="center" vertical="center"/>
    </xf>
    <xf numFmtId="0" fontId="3" fillId="34" borderId="6" xfId="0" applyFont="1" applyFill="1" applyBorder="1" applyAlignment="1">
      <alignment horizontal="center"/>
    </xf>
    <xf numFmtId="2" fontId="5" fillId="34" borderId="5" xfId="0" applyNumberFormat="1" applyFont="1" applyFill="1" applyBorder="1"/>
    <xf numFmtId="2" fontId="3" fillId="34" borderId="5" xfId="0" applyNumberFormat="1" applyFont="1" applyFill="1" applyBorder="1"/>
    <xf numFmtId="0" fontId="5" fillId="34" borderId="7" xfId="0" applyFont="1" applyFill="1" applyBorder="1"/>
    <xf numFmtId="0" fontId="5" fillId="34" borderId="0" xfId="0" applyFont="1" applyFill="1"/>
    <xf numFmtId="2" fontId="3" fillId="0" borderId="26" xfId="0" applyNumberFormat="1" applyFont="1" applyFill="1" applyBorder="1"/>
    <xf numFmtId="0" fontId="3" fillId="34" borderId="3" xfId="0" applyFont="1" applyFill="1" applyBorder="1"/>
    <xf numFmtId="0" fontId="26" fillId="0" borderId="45" xfId="0" applyFont="1" applyBorder="1"/>
    <xf numFmtId="0" fontId="26" fillId="0" borderId="46" xfId="0" applyFont="1" applyBorder="1"/>
    <xf numFmtId="0" fontId="26" fillId="36" borderId="46" xfId="0" applyFont="1" applyFill="1" applyBorder="1"/>
    <xf numFmtId="0" fontId="7" fillId="0" borderId="47" xfId="0" applyFont="1" applyBorder="1"/>
    <xf numFmtId="0" fontId="0" fillId="0" borderId="5" xfId="0" applyFill="1" applyBorder="1"/>
    <xf numFmtId="0" fontId="0" fillId="0" borderId="5" xfId="0" applyBorder="1"/>
    <xf numFmtId="0" fontId="36" fillId="34" borderId="48" xfId="47" applyFont="1" applyFill="1" applyBorder="1" applyAlignment="1">
      <alignment vertical="top" wrapText="1"/>
    </xf>
    <xf numFmtId="0" fontId="1" fillId="34" borderId="0" xfId="47" applyFont="1" applyFill="1" applyAlignment="1">
      <alignment horizontal="left" vertical="top" wrapText="1"/>
    </xf>
    <xf numFmtId="0" fontId="0" fillId="0" borderId="5" xfId="0" applyNumberFormat="1" applyFill="1" applyBorder="1"/>
    <xf numFmtId="0" fontId="4" fillId="4" borderId="38" xfId="0" applyFont="1" applyFill="1" applyBorder="1" applyAlignment="1">
      <alignment horizontal="center"/>
    </xf>
    <xf numFmtId="2" fontId="0" fillId="0" borderId="5" xfId="0" applyNumberFormat="1" applyBorder="1"/>
    <xf numFmtId="0" fontId="3" fillId="0" borderId="5" xfId="0" applyFont="1" applyBorder="1"/>
    <xf numFmtId="0" fontId="4" fillId="0" borderId="0" xfId="0" applyFont="1" applyAlignment="1">
      <alignment horizontal="center"/>
    </xf>
    <xf numFmtId="0" fontId="0" fillId="0" borderId="0" xfId="0" applyAlignment="1">
      <alignment horizontal="center"/>
    </xf>
    <xf numFmtId="0" fontId="4" fillId="4" borderId="0" xfId="0" applyFont="1" applyFill="1" applyAlignment="1">
      <alignment horizontal="center" vertical="center" wrapText="1"/>
    </xf>
    <xf numFmtId="0" fontId="4" fillId="29" borderId="0" xfId="45" applyFont="1" applyFill="1" applyAlignment="1">
      <alignment horizontal="center" vertical="center" wrapText="1"/>
    </xf>
    <xf numFmtId="0" fontId="8" fillId="29" borderId="0" xfId="45" applyFill="1" applyAlignment="1"/>
    <xf numFmtId="0" fontId="4" fillId="30" borderId="0" xfId="45" applyFont="1" applyFill="1" applyAlignment="1">
      <alignment horizontal="center" vertical="center" wrapText="1"/>
    </xf>
    <xf numFmtId="0" fontId="8" fillId="0" borderId="0" xfId="45" applyAlignment="1"/>
    <xf numFmtId="0" fontId="30" fillId="0" borderId="27" xfId="45" applyFont="1" applyFill="1" applyBorder="1" applyAlignment="1">
      <alignment horizontal="center"/>
    </xf>
    <xf numFmtId="0" fontId="0" fillId="0" borderId="0" xfId="0" applyAlignment="1">
      <alignment horizontal="center" vertical="center" wrapText="1"/>
    </xf>
    <xf numFmtId="0" fontId="3" fillId="0" borderId="31" xfId="0" applyFont="1" applyBorder="1" applyAlignment="1">
      <alignment horizontal="left"/>
    </xf>
    <xf numFmtId="0" fontId="3" fillId="0" borderId="32" xfId="0" applyFont="1" applyBorder="1" applyAlignment="1">
      <alignment horizontal="left"/>
    </xf>
    <xf numFmtId="0" fontId="3" fillId="0" borderId="33" xfId="0" applyFont="1" applyBorder="1" applyAlignment="1">
      <alignment horizontal="left"/>
    </xf>
    <xf numFmtId="0" fontId="3" fillId="0" borderId="0" xfId="0" applyFont="1" applyAlignment="1">
      <alignment horizontal="left" wrapText="1"/>
    </xf>
    <xf numFmtId="0" fontId="4" fillId="4"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40" xfId="0" applyFont="1" applyBorder="1" applyAlignment="1">
      <alignment horizontal="left" vertical="center" wrapText="1"/>
    </xf>
    <xf numFmtId="0" fontId="3" fillId="0" borderId="0" xfId="0" applyFont="1" applyAlignment="1">
      <alignment horizontal="center"/>
    </xf>
    <xf numFmtId="0" fontId="34" fillId="0" borderId="0" xfId="0" applyFont="1" applyAlignment="1">
      <alignment horizontal="left"/>
    </xf>
    <xf numFmtId="0" fontId="3" fillId="0" borderId="34" xfId="0" applyFont="1" applyBorder="1" applyAlignment="1">
      <alignment horizontal="left"/>
    </xf>
    <xf numFmtId="0" fontId="3" fillId="0" borderId="35" xfId="0" applyFont="1" applyBorder="1" applyAlignment="1">
      <alignment horizontal="left"/>
    </xf>
    <xf numFmtId="0" fontId="3" fillId="0" borderId="36" xfId="0" applyFont="1" applyBorder="1" applyAlignment="1">
      <alignment horizontal="left"/>
    </xf>
    <xf numFmtId="0" fontId="4" fillId="4" borderId="37" xfId="0" applyFont="1" applyFill="1" applyBorder="1" applyAlignment="1">
      <alignment horizontal="center"/>
    </xf>
    <xf numFmtId="0" fontId="4" fillId="4" borderId="38" xfId="0" applyFont="1" applyFill="1" applyBorder="1" applyAlignment="1">
      <alignment horizontal="center"/>
    </xf>
    <xf numFmtId="0" fontId="31" fillId="0" borderId="31" xfId="0" applyFont="1" applyBorder="1" applyAlignment="1">
      <alignment vertical="center" wrapText="1"/>
    </xf>
    <xf numFmtId="0" fontId="31" fillId="0" borderId="32" xfId="0" applyFont="1" applyBorder="1" applyAlignment="1">
      <alignment vertical="center" wrapText="1"/>
    </xf>
    <xf numFmtId="0" fontId="31" fillId="0" borderId="40" xfId="0" applyFont="1" applyBorder="1" applyAlignment="1">
      <alignment vertical="center" wrapText="1"/>
    </xf>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urrency 2"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45"/>
    <cellStyle name="Normal 3" xfId="47"/>
    <cellStyle name="Note 2" xfId="42"/>
    <cellStyle name="Note 2 2" xfId="46"/>
    <cellStyle name="Note 3" xfId="37"/>
    <cellStyle name="Note 4" xfId="44"/>
    <cellStyle name="Output 2" xfId="38"/>
    <cellStyle name="Title 2" xfId="39"/>
    <cellStyle name="Total 2" xfId="40"/>
    <cellStyle name="Warning Text 2"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workbookViewId="0">
      <selection activeCell="A38" sqref="A38"/>
    </sheetView>
  </sheetViews>
  <sheetFormatPr defaultRowHeight="12.75" x14ac:dyDescent="0.2"/>
  <cols>
    <col min="1" max="1" width="75.28515625" bestFit="1" customWidth="1"/>
  </cols>
  <sheetData>
    <row r="2" spans="1:2" ht="15.75" x14ac:dyDescent="0.25">
      <c r="A2" s="8" t="s">
        <v>44</v>
      </c>
    </row>
    <row r="3" spans="1:2" ht="13.5" thickBot="1" x14ac:dyDescent="0.25"/>
    <row r="4" spans="1:2" ht="26.25" customHeight="1" thickTop="1" x14ac:dyDescent="0.2">
      <c r="A4" s="7" t="s">
        <v>2</v>
      </c>
    </row>
    <row r="5" spans="1:2" s="1" customFormat="1" ht="26.25" customHeight="1" x14ac:dyDescent="0.2">
      <c r="A5" s="70" t="s">
        <v>45</v>
      </c>
      <c r="B5" s="95">
        <v>1</v>
      </c>
    </row>
    <row r="6" spans="1:2" s="1" customFormat="1" ht="22.5" customHeight="1" x14ac:dyDescent="0.2">
      <c r="A6" s="70" t="s">
        <v>46</v>
      </c>
      <c r="B6" s="9">
        <v>2</v>
      </c>
    </row>
    <row r="7" spans="1:2" s="1" customFormat="1" ht="22.5" customHeight="1" x14ac:dyDescent="0.2">
      <c r="A7" s="70" t="s">
        <v>47</v>
      </c>
      <c r="B7" s="95">
        <v>3</v>
      </c>
    </row>
  </sheetData>
  <phoneticPr fontId="2" type="noConversion"/>
  <pageMargins left="0.5" right="0.5" top="1" bottom="1" header="0.5" footer="0.5"/>
  <pageSetup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O16" sqref="O16"/>
    </sheetView>
  </sheetViews>
  <sheetFormatPr defaultRowHeight="12.75" x14ac:dyDescent="0.2"/>
  <cols>
    <col min="1" max="1" width="47.5703125" customWidth="1"/>
    <col min="5" max="5" width="40.85546875" customWidth="1"/>
  </cols>
  <sheetData>
    <row r="1" spans="1:10" ht="15" x14ac:dyDescent="0.2">
      <c r="A1" s="127" t="s">
        <v>20</v>
      </c>
      <c r="B1" s="127"/>
      <c r="C1" s="127"/>
      <c r="D1" s="127"/>
      <c r="E1" s="127"/>
      <c r="F1" s="127"/>
      <c r="G1" s="127"/>
      <c r="H1" s="127"/>
      <c r="I1" s="71"/>
      <c r="J1" s="71"/>
    </row>
    <row r="2" spans="1:10" ht="15" x14ac:dyDescent="0.2">
      <c r="A2" s="127"/>
      <c r="B2" s="127"/>
      <c r="C2" s="127"/>
      <c r="D2" s="127"/>
      <c r="E2" s="127"/>
      <c r="F2" s="127"/>
      <c r="G2" s="127"/>
      <c r="H2" s="127"/>
      <c r="I2" s="71"/>
      <c r="J2" s="71"/>
    </row>
    <row r="3" spans="1:10" ht="15.75" thickBot="1" x14ac:dyDescent="0.25">
      <c r="A3" s="71"/>
      <c r="B3" s="71"/>
      <c r="C3" s="71"/>
      <c r="D3" s="71"/>
      <c r="E3" s="71"/>
      <c r="F3" s="71"/>
      <c r="G3" s="71"/>
      <c r="H3" s="71"/>
      <c r="I3" s="71"/>
      <c r="J3" s="71"/>
    </row>
    <row r="4" spans="1:10" ht="16.5" thickTop="1" x14ac:dyDescent="0.25">
      <c r="A4" s="128" t="s">
        <v>21</v>
      </c>
      <c r="B4" s="129"/>
      <c r="C4" s="129"/>
      <c r="D4" s="129"/>
      <c r="E4" s="130"/>
      <c r="F4" s="71"/>
      <c r="G4" s="71"/>
      <c r="H4" s="71"/>
      <c r="I4" s="71"/>
      <c r="J4" s="71"/>
    </row>
    <row r="5" spans="1:10" ht="15" x14ac:dyDescent="0.2">
      <c r="A5" s="131" t="s">
        <v>22</v>
      </c>
      <c r="B5" s="132"/>
      <c r="C5" s="132"/>
      <c r="D5" s="132"/>
      <c r="E5" s="133"/>
      <c r="F5" s="71"/>
      <c r="G5" s="71"/>
      <c r="H5" s="71"/>
      <c r="I5" s="71"/>
      <c r="J5" s="71"/>
    </row>
    <row r="6" spans="1:10" ht="15" x14ac:dyDescent="0.2">
      <c r="A6" s="124" t="s">
        <v>23</v>
      </c>
      <c r="B6" s="125"/>
      <c r="C6" s="125"/>
      <c r="D6" s="125"/>
      <c r="E6" s="126"/>
      <c r="F6" s="71"/>
      <c r="G6" s="71"/>
      <c r="H6" s="71"/>
      <c r="I6" s="71"/>
      <c r="J6" s="71"/>
    </row>
    <row r="7" spans="1:10" ht="15" x14ac:dyDescent="0.2">
      <c r="A7" s="124" t="s">
        <v>24</v>
      </c>
      <c r="B7" s="125"/>
      <c r="C7" s="125"/>
      <c r="D7" s="125"/>
      <c r="E7" s="126"/>
      <c r="F7" s="71"/>
      <c r="G7" s="71"/>
      <c r="H7" s="71"/>
      <c r="I7" s="71"/>
      <c r="J7" s="71"/>
    </row>
    <row r="8" spans="1:10" ht="15" x14ac:dyDescent="0.2">
      <c r="A8" s="124" t="s">
        <v>25</v>
      </c>
      <c r="B8" s="125"/>
      <c r="C8" s="125"/>
      <c r="D8" s="125"/>
      <c r="E8" s="126"/>
      <c r="F8" s="71"/>
      <c r="G8" s="71"/>
      <c r="H8" s="71"/>
      <c r="I8" s="71"/>
      <c r="J8" s="71"/>
    </row>
    <row r="9" spans="1:10" ht="15" x14ac:dyDescent="0.2">
      <c r="A9" s="124" t="s">
        <v>26</v>
      </c>
      <c r="B9" s="125"/>
      <c r="C9" s="125"/>
      <c r="D9" s="125"/>
      <c r="E9" s="126"/>
      <c r="F9" s="71"/>
      <c r="G9" s="71"/>
      <c r="H9" s="71"/>
      <c r="I9" s="71"/>
      <c r="J9" s="71"/>
    </row>
    <row r="10" spans="1:10" ht="15.75" thickBot="1" x14ac:dyDescent="0.25">
      <c r="A10" s="139" t="s">
        <v>27</v>
      </c>
      <c r="B10" s="140"/>
      <c r="C10" s="140"/>
      <c r="D10" s="140"/>
      <c r="E10" s="141"/>
      <c r="F10" s="71"/>
      <c r="G10" s="71"/>
      <c r="H10" s="71"/>
      <c r="I10" s="71"/>
      <c r="J10" s="71"/>
    </row>
    <row r="11" spans="1:10" ht="16.5" thickTop="1" thickBot="1" x14ac:dyDescent="0.25">
      <c r="A11" s="71"/>
      <c r="B11" s="71"/>
      <c r="C11" s="71"/>
      <c r="D11" s="71"/>
      <c r="E11" s="71"/>
      <c r="F11" s="71"/>
      <c r="G11" s="71"/>
      <c r="H11" s="71"/>
      <c r="I11" s="71"/>
      <c r="J11" s="71"/>
    </row>
    <row r="12" spans="1:10" ht="16.5" thickTop="1" x14ac:dyDescent="0.25">
      <c r="A12" s="142" t="s">
        <v>28</v>
      </c>
      <c r="B12" s="143"/>
      <c r="C12" s="143"/>
      <c r="D12" s="143"/>
      <c r="E12" s="143"/>
      <c r="F12" s="112" t="s">
        <v>29</v>
      </c>
      <c r="G12" s="112" t="s">
        <v>30</v>
      </c>
      <c r="H12" s="76" t="s">
        <v>31</v>
      </c>
      <c r="I12" s="71"/>
      <c r="J12" s="71"/>
    </row>
    <row r="13" spans="1:10" ht="54.75" customHeight="1" x14ac:dyDescent="0.2">
      <c r="A13" s="144" t="s">
        <v>32</v>
      </c>
      <c r="B13" s="145"/>
      <c r="C13" s="145"/>
      <c r="D13" s="145"/>
      <c r="E13" s="146"/>
      <c r="F13" s="80"/>
      <c r="G13" s="74">
        <v>7</v>
      </c>
      <c r="H13" s="78">
        <f t="shared" ref="H13:H17" si="0">F13*G13</f>
        <v>0</v>
      </c>
      <c r="I13" s="72"/>
      <c r="J13" s="79" t="s">
        <v>33</v>
      </c>
    </row>
    <row r="14" spans="1:10" ht="46.5" customHeight="1" x14ac:dyDescent="0.2">
      <c r="A14" s="144" t="s">
        <v>50</v>
      </c>
      <c r="B14" s="145"/>
      <c r="C14" s="145"/>
      <c r="D14" s="145"/>
      <c r="E14" s="146"/>
      <c r="F14" s="74"/>
      <c r="G14" s="74">
        <v>4</v>
      </c>
      <c r="H14" s="78">
        <f t="shared" si="0"/>
        <v>0</v>
      </c>
      <c r="I14" s="72"/>
      <c r="J14" s="72"/>
    </row>
    <row r="15" spans="1:10" ht="35.25" customHeight="1" x14ac:dyDescent="0.2">
      <c r="A15" s="144" t="s">
        <v>37</v>
      </c>
      <c r="B15" s="145"/>
      <c r="C15" s="145"/>
      <c r="D15" s="145"/>
      <c r="E15" s="146"/>
      <c r="F15" s="74"/>
      <c r="G15" s="74">
        <v>3</v>
      </c>
      <c r="H15" s="78">
        <f t="shared" si="0"/>
        <v>0</v>
      </c>
      <c r="I15" s="72"/>
      <c r="J15" s="72"/>
    </row>
    <row r="16" spans="1:10" ht="38.25" customHeight="1" x14ac:dyDescent="0.2">
      <c r="A16" s="134" t="s">
        <v>51</v>
      </c>
      <c r="B16" s="135"/>
      <c r="C16" s="135"/>
      <c r="D16" s="135"/>
      <c r="E16" s="136"/>
      <c r="F16" s="74"/>
      <c r="G16" s="74">
        <v>3</v>
      </c>
      <c r="H16" s="78">
        <f t="shared" si="0"/>
        <v>0</v>
      </c>
      <c r="I16" s="72"/>
      <c r="J16" s="72"/>
    </row>
    <row r="17" spans="1:10" ht="44.25" customHeight="1" x14ac:dyDescent="0.2">
      <c r="A17" s="134" t="s">
        <v>52</v>
      </c>
      <c r="B17" s="135"/>
      <c r="C17" s="135"/>
      <c r="D17" s="135"/>
      <c r="E17" s="136"/>
      <c r="F17" s="74"/>
      <c r="G17" s="74">
        <v>3</v>
      </c>
      <c r="H17" s="78">
        <f t="shared" si="0"/>
        <v>0</v>
      </c>
      <c r="I17" s="72"/>
      <c r="J17" s="72"/>
    </row>
    <row r="18" spans="1:10" ht="16.5" thickBot="1" x14ac:dyDescent="0.3">
      <c r="A18" s="71"/>
      <c r="B18" s="71"/>
      <c r="C18" s="71"/>
      <c r="D18" s="71"/>
      <c r="E18" s="71"/>
      <c r="F18" s="71"/>
      <c r="G18" s="75" t="s">
        <v>34</v>
      </c>
      <c r="H18" s="77">
        <f>SUM(H13:H17)</f>
        <v>0</v>
      </c>
      <c r="I18" s="71"/>
      <c r="J18" s="71"/>
    </row>
    <row r="19" spans="1:10" ht="15" x14ac:dyDescent="0.2">
      <c r="A19" s="137" t="s">
        <v>35</v>
      </c>
      <c r="B19" s="137"/>
      <c r="C19" s="137"/>
      <c r="D19" s="137"/>
      <c r="E19" s="137"/>
      <c r="F19" s="71"/>
      <c r="G19" s="71"/>
      <c r="H19" s="71"/>
      <c r="I19" s="71"/>
      <c r="J19" s="71"/>
    </row>
    <row r="20" spans="1:10" ht="15" x14ac:dyDescent="0.2">
      <c r="A20" s="71"/>
      <c r="B20" s="71"/>
      <c r="C20" s="71"/>
      <c r="D20" s="71"/>
      <c r="E20" s="71"/>
      <c r="F20" s="71"/>
      <c r="G20" s="71"/>
      <c r="H20" s="71"/>
      <c r="I20" s="71"/>
      <c r="J20" s="71"/>
    </row>
    <row r="21" spans="1:10" ht="15" x14ac:dyDescent="0.2">
      <c r="A21" s="138" t="s">
        <v>36</v>
      </c>
      <c r="B21" s="138"/>
      <c r="C21" s="138"/>
      <c r="D21" s="71"/>
      <c r="E21" s="71"/>
      <c r="F21" s="71"/>
      <c r="G21" s="71"/>
      <c r="H21" s="71"/>
      <c r="I21" s="71"/>
      <c r="J21" s="71"/>
    </row>
    <row r="22" spans="1:10" ht="15" x14ac:dyDescent="0.2">
      <c r="A22" s="71"/>
      <c r="B22" s="71"/>
      <c r="C22" s="71"/>
      <c r="D22" s="71"/>
      <c r="E22" s="71"/>
      <c r="F22" s="71"/>
      <c r="G22" s="71"/>
      <c r="H22" s="71"/>
      <c r="I22" s="71"/>
      <c r="J22" s="71"/>
    </row>
  </sheetData>
  <protectedRanges>
    <protectedRange sqref="F14:F17" name="Points"/>
  </protectedRanges>
  <mergeCells count="16">
    <mergeCell ref="A16:E16"/>
    <mergeCell ref="A17:E17"/>
    <mergeCell ref="A19:E19"/>
    <mergeCell ref="A21:C21"/>
    <mergeCell ref="A9:E9"/>
    <mergeCell ref="A10:E10"/>
    <mergeCell ref="A12:E12"/>
    <mergeCell ref="A13:E13"/>
    <mergeCell ref="A14:E14"/>
    <mergeCell ref="A15:E15"/>
    <mergeCell ref="A8:E8"/>
    <mergeCell ref="A1:H2"/>
    <mergeCell ref="A4:E4"/>
    <mergeCell ref="A5:E5"/>
    <mergeCell ref="A6:E6"/>
    <mergeCell ref="A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B5" sqref="B5:B7"/>
    </sheetView>
  </sheetViews>
  <sheetFormatPr defaultRowHeight="12.75" x14ac:dyDescent="0.2"/>
  <cols>
    <col min="1" max="1" width="46.140625" customWidth="1"/>
    <col min="2" max="2" width="10.5703125" customWidth="1"/>
    <col min="3" max="3" width="10.42578125" customWidth="1"/>
    <col min="4" max="4" width="8.140625" customWidth="1"/>
    <col min="5" max="5" width="9.28515625" customWidth="1"/>
    <col min="6" max="6" width="7.5703125" customWidth="1"/>
    <col min="7" max="7" width="12.42578125" customWidth="1"/>
  </cols>
  <sheetData>
    <row r="1" spans="1:9" ht="15.75" x14ac:dyDescent="0.25">
      <c r="A1" s="115" t="s">
        <v>0</v>
      </c>
      <c r="B1" s="116"/>
      <c r="C1" s="116"/>
      <c r="D1" s="116"/>
      <c r="E1" s="116"/>
      <c r="F1" s="116"/>
      <c r="G1" s="116"/>
      <c r="H1" s="17"/>
      <c r="I1" s="17"/>
    </row>
    <row r="2" spans="1:9" ht="12.75" customHeight="1" x14ac:dyDescent="0.2">
      <c r="A2" s="117" t="str">
        <f>Responses!A2</f>
        <v>RFP730-19069 Technology Bridge Side-Walk and Security Fence</v>
      </c>
      <c r="B2" s="117"/>
      <c r="C2" s="117"/>
      <c r="D2" s="117"/>
      <c r="E2" s="117"/>
      <c r="F2" s="117"/>
      <c r="G2" s="117"/>
      <c r="H2" s="117"/>
      <c r="I2" s="17"/>
    </row>
    <row r="3" spans="1:9" ht="15.75" thickBot="1" x14ac:dyDescent="0.25">
      <c r="A3" s="17"/>
      <c r="B3" s="17"/>
      <c r="C3" s="17"/>
      <c r="D3" s="17"/>
      <c r="E3" s="17"/>
      <c r="F3" s="17"/>
      <c r="G3" s="18"/>
      <c r="H3" s="17"/>
      <c r="I3" s="17"/>
    </row>
    <row r="4" spans="1:9" ht="84" customHeight="1" thickTop="1" thickBot="1" x14ac:dyDescent="0.25">
      <c r="A4" s="19" t="s">
        <v>4</v>
      </c>
      <c r="B4" s="81" t="s">
        <v>5</v>
      </c>
      <c r="C4" s="20" t="s">
        <v>6</v>
      </c>
      <c r="D4" s="20" t="s">
        <v>7</v>
      </c>
      <c r="E4" s="20" t="s">
        <v>8</v>
      </c>
      <c r="F4" s="20" t="s">
        <v>9</v>
      </c>
      <c r="G4" s="60" t="s">
        <v>17</v>
      </c>
      <c r="H4" s="60" t="s">
        <v>10</v>
      </c>
      <c r="I4" s="21"/>
    </row>
    <row r="5" spans="1:9" ht="33" customHeight="1" thickTop="1" x14ac:dyDescent="0.2">
      <c r="A5" s="57" t="str">
        <f>Responses!A5</f>
        <v>CMC Development &amp; Construction</v>
      </c>
      <c r="B5" s="82">
        <v>30</v>
      </c>
      <c r="C5" s="114">
        <v>16</v>
      </c>
      <c r="D5" s="114">
        <v>10.5</v>
      </c>
      <c r="E5" s="114">
        <v>10.5</v>
      </c>
      <c r="F5" s="114">
        <v>9</v>
      </c>
      <c r="G5" s="22">
        <f>SUM(C5:F5)</f>
        <v>46</v>
      </c>
      <c r="H5" s="16">
        <f>SUM(B5:F5)</f>
        <v>76</v>
      </c>
      <c r="I5" s="21"/>
    </row>
    <row r="6" spans="1:9" ht="25.5" customHeight="1" x14ac:dyDescent="0.2">
      <c r="A6" s="57" t="str">
        <f>Responses!A6</f>
        <v>J.T. Vaughn Construction</v>
      </c>
      <c r="B6" s="82">
        <v>20.833333333333332</v>
      </c>
      <c r="C6" s="114">
        <v>20</v>
      </c>
      <c r="D6" s="114">
        <v>16</v>
      </c>
      <c r="E6" s="114">
        <v>7</v>
      </c>
      <c r="F6" s="114">
        <v>8</v>
      </c>
      <c r="G6" s="56">
        <f>SUM(C6:F6)</f>
        <v>51</v>
      </c>
      <c r="H6" s="16">
        <f>SUM(B6:F6)</f>
        <v>71.833333333333329</v>
      </c>
      <c r="I6" s="17"/>
    </row>
    <row r="7" spans="1:9" ht="31.5" customHeight="1" x14ac:dyDescent="0.2">
      <c r="A7" s="57" t="str">
        <f>Responses!A7</f>
        <v>Jerdon Enterprise LP</v>
      </c>
      <c r="B7" s="82">
        <v>27.325588262619707</v>
      </c>
      <c r="C7" s="114">
        <v>17.5</v>
      </c>
      <c r="D7" s="114">
        <v>14</v>
      </c>
      <c r="E7" s="114">
        <v>7</v>
      </c>
      <c r="F7" s="114">
        <v>7</v>
      </c>
      <c r="G7" s="56">
        <f>SUM(C7:F7)</f>
        <v>45.5</v>
      </c>
      <c r="H7" s="16">
        <f>SUM(B7:F7)</f>
        <v>72.825588262619704</v>
      </c>
      <c r="I7" s="38"/>
    </row>
  </sheetData>
  <mergeCells count="2">
    <mergeCell ref="A1:G1"/>
    <mergeCell ref="A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B5" sqref="B5:B7"/>
    </sheetView>
  </sheetViews>
  <sheetFormatPr defaultRowHeight="12.75" x14ac:dyDescent="0.2"/>
  <cols>
    <col min="1" max="1" width="43.140625" customWidth="1"/>
    <col min="2" max="2" width="11.140625" customWidth="1"/>
    <col min="3" max="3" width="9.28515625" customWidth="1"/>
    <col min="4" max="5" width="10" customWidth="1"/>
    <col min="6" max="6" width="11.140625" customWidth="1"/>
    <col min="7" max="7" width="10.42578125" customWidth="1"/>
  </cols>
  <sheetData>
    <row r="1" spans="1:8" ht="15.75" x14ac:dyDescent="0.25">
      <c r="A1" s="115" t="s">
        <v>0</v>
      </c>
      <c r="B1" s="116"/>
      <c r="C1" s="116"/>
      <c r="D1" s="116"/>
      <c r="E1" s="116"/>
      <c r="F1" s="116"/>
      <c r="G1" s="116"/>
    </row>
    <row r="2" spans="1:8" ht="12.75" customHeight="1" x14ac:dyDescent="0.2">
      <c r="A2" s="117" t="str">
        <f>Responses!A2</f>
        <v>RFP730-19069 Technology Bridge Side-Walk and Security Fence</v>
      </c>
      <c r="B2" s="117"/>
      <c r="C2" s="117"/>
      <c r="D2" s="117"/>
      <c r="E2" s="117"/>
      <c r="F2" s="117"/>
      <c r="G2" s="117"/>
      <c r="H2" s="117"/>
    </row>
    <row r="3" spans="1:8" ht="15.75" thickBot="1" x14ac:dyDescent="0.25">
      <c r="A3" s="38"/>
      <c r="B3" s="38"/>
      <c r="C3" s="38"/>
      <c r="D3" s="38"/>
      <c r="E3" s="38"/>
      <c r="F3" s="38"/>
      <c r="G3" s="39"/>
    </row>
    <row r="4" spans="1:8" ht="75" thickTop="1" thickBot="1" x14ac:dyDescent="0.25">
      <c r="A4" s="40" t="s">
        <v>4</v>
      </c>
      <c r="B4" s="81" t="s">
        <v>5</v>
      </c>
      <c r="C4" s="41" t="s">
        <v>6</v>
      </c>
      <c r="D4" s="41" t="s">
        <v>7</v>
      </c>
      <c r="E4" s="41" t="s">
        <v>8</v>
      </c>
      <c r="F4" s="41" t="s">
        <v>9</v>
      </c>
      <c r="G4" s="60" t="s">
        <v>17</v>
      </c>
      <c r="H4" s="60" t="s">
        <v>10</v>
      </c>
    </row>
    <row r="5" spans="1:8" ht="27.75" customHeight="1" thickTop="1" x14ac:dyDescent="0.2">
      <c r="A5" s="57" t="str">
        <f>Responses!A5</f>
        <v>CMC Development &amp; Construction</v>
      </c>
      <c r="B5" s="82">
        <v>30</v>
      </c>
      <c r="C5" s="73">
        <v>12.4</v>
      </c>
      <c r="D5" s="73">
        <v>9.3000000000000007</v>
      </c>
      <c r="E5" s="73">
        <v>9</v>
      </c>
      <c r="F5" s="73">
        <v>9</v>
      </c>
      <c r="G5" s="56">
        <f>SUM(C5:F5)</f>
        <v>39.700000000000003</v>
      </c>
      <c r="H5" s="16">
        <f>SUM(B5:F5)</f>
        <v>69.7</v>
      </c>
    </row>
    <row r="6" spans="1:8" ht="26.25" customHeight="1" x14ac:dyDescent="0.2">
      <c r="A6" s="57" t="str">
        <f>Responses!A6</f>
        <v>J.T. Vaughn Construction</v>
      </c>
      <c r="B6" s="82">
        <v>20.833333333333332</v>
      </c>
      <c r="C6" s="73">
        <v>17.5</v>
      </c>
      <c r="D6" s="73">
        <v>12</v>
      </c>
      <c r="E6" s="73">
        <v>6</v>
      </c>
      <c r="F6" s="73">
        <v>6.4</v>
      </c>
      <c r="G6" s="56">
        <f>SUM(C6:F6)</f>
        <v>41.9</v>
      </c>
      <c r="H6" s="16">
        <f>SUM(B6:F6)</f>
        <v>62.733333333333327</v>
      </c>
    </row>
    <row r="7" spans="1:8" ht="32.25" customHeight="1" x14ac:dyDescent="0.2">
      <c r="A7" s="57" t="str">
        <f>Responses!A7</f>
        <v>Jerdon Enterprise LP</v>
      </c>
      <c r="B7" s="82">
        <v>27.325588262619707</v>
      </c>
      <c r="C7" s="73">
        <v>15</v>
      </c>
      <c r="D7" s="73">
        <v>12</v>
      </c>
      <c r="E7" s="73">
        <v>6</v>
      </c>
      <c r="F7" s="73">
        <v>6</v>
      </c>
      <c r="G7" s="56">
        <f>SUM(C7:F7)</f>
        <v>39</v>
      </c>
      <c r="H7" s="16">
        <f>SUM(B7:F7)</f>
        <v>66.325588262619704</v>
      </c>
    </row>
  </sheetData>
  <mergeCells count="2">
    <mergeCell ref="A1:G1"/>
    <mergeCell ref="A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B5" sqref="B5:B7"/>
    </sheetView>
  </sheetViews>
  <sheetFormatPr defaultRowHeight="12.75" x14ac:dyDescent="0.2"/>
  <cols>
    <col min="1" max="1" width="49.7109375" customWidth="1"/>
    <col min="2" max="2" width="9" customWidth="1"/>
    <col min="3" max="3" width="6.85546875" customWidth="1"/>
    <col min="4" max="4" width="7" customWidth="1"/>
    <col min="5" max="5" width="7.5703125" customWidth="1"/>
    <col min="6" max="6" width="8.140625" customWidth="1"/>
    <col min="7" max="7" width="10" customWidth="1"/>
  </cols>
  <sheetData>
    <row r="1" spans="1:8" ht="15.75" x14ac:dyDescent="0.25">
      <c r="A1" s="115" t="s">
        <v>0</v>
      </c>
      <c r="B1" s="116"/>
      <c r="C1" s="116"/>
      <c r="D1" s="116"/>
      <c r="E1" s="116"/>
      <c r="F1" s="116"/>
      <c r="G1" s="116"/>
    </row>
    <row r="2" spans="1:8" ht="12.75" customHeight="1" x14ac:dyDescent="0.2">
      <c r="A2" s="117" t="str">
        <f>Responses!A2</f>
        <v>RFP730-19069 Technology Bridge Side-Walk and Security Fence</v>
      </c>
      <c r="B2" s="117"/>
      <c r="C2" s="117"/>
      <c r="D2" s="117"/>
      <c r="E2" s="117"/>
      <c r="F2" s="117"/>
      <c r="G2" s="117"/>
      <c r="H2" s="117"/>
    </row>
    <row r="3" spans="1:8" ht="15.75" thickBot="1" x14ac:dyDescent="0.25">
      <c r="A3" s="42"/>
      <c r="B3" s="42"/>
      <c r="C3" s="42"/>
      <c r="D3" s="42"/>
      <c r="E3" s="42"/>
      <c r="F3" s="42"/>
      <c r="G3" s="43"/>
    </row>
    <row r="4" spans="1:8" ht="75" thickTop="1" thickBot="1" x14ac:dyDescent="0.25">
      <c r="A4" s="44" t="s">
        <v>4</v>
      </c>
      <c r="B4" s="81" t="s">
        <v>5</v>
      </c>
      <c r="C4" s="45" t="s">
        <v>6</v>
      </c>
      <c r="D4" s="45" t="s">
        <v>7</v>
      </c>
      <c r="E4" s="45" t="s">
        <v>8</v>
      </c>
      <c r="F4" s="45" t="s">
        <v>9</v>
      </c>
      <c r="G4" s="60" t="s">
        <v>17</v>
      </c>
      <c r="H4" s="60" t="s">
        <v>10</v>
      </c>
    </row>
    <row r="5" spans="1:8" ht="34.5" customHeight="1" thickTop="1" x14ac:dyDescent="0.2">
      <c r="A5" s="57" t="str">
        <f>Responses!A5</f>
        <v>CMC Development &amp; Construction</v>
      </c>
      <c r="B5" s="83">
        <v>30</v>
      </c>
      <c r="C5" s="114">
        <v>12</v>
      </c>
      <c r="D5" s="114">
        <v>9</v>
      </c>
      <c r="E5" s="114">
        <v>9</v>
      </c>
      <c r="F5" s="114">
        <v>6</v>
      </c>
      <c r="G5" s="56">
        <f>SUM(C5:F5)</f>
        <v>36</v>
      </c>
      <c r="H5" s="16">
        <f>SUM(B5:F5)</f>
        <v>66</v>
      </c>
    </row>
    <row r="6" spans="1:8" ht="32.25" customHeight="1" x14ac:dyDescent="0.2">
      <c r="A6" s="57" t="str">
        <f>Responses!A6</f>
        <v>J.T. Vaughn Construction</v>
      </c>
      <c r="B6" s="83">
        <v>20.833333333333332</v>
      </c>
      <c r="C6" s="114">
        <v>15</v>
      </c>
      <c r="D6" s="114">
        <v>12</v>
      </c>
      <c r="E6" s="114">
        <v>6</v>
      </c>
      <c r="F6" s="114">
        <v>6</v>
      </c>
      <c r="G6" s="56">
        <f>SUM(C6:F6)</f>
        <v>39</v>
      </c>
      <c r="H6" s="16">
        <f>SUM(B6:F6)</f>
        <v>59.833333333333329</v>
      </c>
    </row>
    <row r="7" spans="1:8" ht="35.25" customHeight="1" x14ac:dyDescent="0.2">
      <c r="A7" s="57" t="str">
        <f>Responses!A7</f>
        <v>Jerdon Enterprise LP</v>
      </c>
      <c r="B7" s="83">
        <v>27.325588262619707</v>
      </c>
      <c r="C7" s="114">
        <v>20</v>
      </c>
      <c r="D7" s="114">
        <v>16</v>
      </c>
      <c r="E7" s="114">
        <v>6</v>
      </c>
      <c r="F7" s="114">
        <v>6</v>
      </c>
      <c r="G7" s="56">
        <f>SUM(C7:F7)</f>
        <v>48</v>
      </c>
      <c r="H7" s="16">
        <f>SUM(B7:F7)</f>
        <v>75.325588262619704</v>
      </c>
    </row>
  </sheetData>
  <mergeCells count="2">
    <mergeCell ref="A1:G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B5" sqref="B5:B7"/>
    </sheetView>
  </sheetViews>
  <sheetFormatPr defaultRowHeight="12.75" x14ac:dyDescent="0.2"/>
  <cols>
    <col min="1" max="1" width="40.42578125" customWidth="1"/>
    <col min="2" max="2" width="8.140625" customWidth="1"/>
    <col min="3" max="3" width="7.5703125" customWidth="1"/>
    <col min="4" max="4" width="7.7109375" customWidth="1"/>
    <col min="5" max="6" width="7.85546875" customWidth="1"/>
    <col min="7" max="7" width="10.28515625" customWidth="1"/>
  </cols>
  <sheetData>
    <row r="1" spans="1:8" ht="15.75" x14ac:dyDescent="0.25">
      <c r="A1" s="115" t="s">
        <v>0</v>
      </c>
      <c r="B1" s="116"/>
      <c r="C1" s="116"/>
      <c r="D1" s="116"/>
      <c r="E1" s="116"/>
      <c r="F1" s="116"/>
      <c r="G1" s="116"/>
    </row>
    <row r="2" spans="1:8" ht="12.75" customHeight="1" x14ac:dyDescent="0.2">
      <c r="A2" s="117" t="str">
        <f>Responses!A2</f>
        <v>RFP730-19069 Technology Bridge Side-Walk and Security Fence</v>
      </c>
      <c r="B2" s="117"/>
      <c r="C2" s="117"/>
      <c r="D2" s="117"/>
      <c r="E2" s="117"/>
      <c r="F2" s="117"/>
      <c r="G2" s="117"/>
      <c r="H2" s="117"/>
    </row>
    <row r="3" spans="1:8" ht="15.75" thickBot="1" x14ac:dyDescent="0.25">
      <c r="A3" s="46"/>
      <c r="B3" s="46"/>
      <c r="C3" s="46"/>
      <c r="D3" s="46"/>
      <c r="E3" s="46"/>
      <c r="F3" s="46"/>
      <c r="G3" s="47"/>
    </row>
    <row r="4" spans="1:8" ht="75" thickTop="1" thickBot="1" x14ac:dyDescent="0.25">
      <c r="A4" s="48" t="s">
        <v>4</v>
      </c>
      <c r="B4" s="81" t="s">
        <v>5</v>
      </c>
      <c r="C4" s="49" t="s">
        <v>6</v>
      </c>
      <c r="D4" s="49" t="s">
        <v>7</v>
      </c>
      <c r="E4" s="49" t="s">
        <v>8</v>
      </c>
      <c r="F4" s="49" t="s">
        <v>9</v>
      </c>
      <c r="G4" s="60" t="s">
        <v>17</v>
      </c>
      <c r="H4" s="60" t="s">
        <v>10</v>
      </c>
    </row>
    <row r="5" spans="1:8" ht="36" customHeight="1" thickTop="1" x14ac:dyDescent="0.2">
      <c r="A5" s="57" t="str">
        <f>Responses!A5</f>
        <v>CMC Development &amp; Construction</v>
      </c>
      <c r="B5" s="83">
        <v>30</v>
      </c>
      <c r="C5" s="114">
        <v>12</v>
      </c>
      <c r="D5" s="114">
        <v>12</v>
      </c>
      <c r="E5" s="114">
        <v>10.5</v>
      </c>
      <c r="F5" s="114">
        <v>12</v>
      </c>
      <c r="G5" s="56">
        <f>SUM(C5:F5)</f>
        <v>46.5</v>
      </c>
      <c r="H5" s="16">
        <f>SUM(B5:F5)</f>
        <v>76.5</v>
      </c>
    </row>
    <row r="6" spans="1:8" ht="29.25" customHeight="1" x14ac:dyDescent="0.2">
      <c r="A6" s="57" t="str">
        <f>Responses!A6</f>
        <v>J.T. Vaughn Construction</v>
      </c>
      <c r="B6" s="83">
        <v>20.833333333333332</v>
      </c>
      <c r="C6" s="114">
        <v>20</v>
      </c>
      <c r="D6" s="114">
        <v>14</v>
      </c>
      <c r="E6" s="114">
        <v>7</v>
      </c>
      <c r="F6" s="114">
        <v>7</v>
      </c>
      <c r="G6" s="56">
        <f>SUM(C6:F6)</f>
        <v>48</v>
      </c>
      <c r="H6" s="16">
        <f>SUM(B6:F6)</f>
        <v>68.833333333333329</v>
      </c>
    </row>
    <row r="7" spans="1:8" ht="30" customHeight="1" x14ac:dyDescent="0.2">
      <c r="A7" s="57" t="str">
        <f>Responses!A7</f>
        <v>Jerdon Enterprise LP</v>
      </c>
      <c r="B7" s="83">
        <v>27.325588262619707</v>
      </c>
      <c r="C7" s="114">
        <v>15</v>
      </c>
      <c r="D7" s="114">
        <v>12</v>
      </c>
      <c r="E7" s="114">
        <v>5</v>
      </c>
      <c r="F7" s="114">
        <v>4</v>
      </c>
      <c r="G7" s="56">
        <f>SUM(C7:F7)</f>
        <v>36</v>
      </c>
      <c r="H7" s="16">
        <f>SUM(B7:F7)</f>
        <v>63.325588262619704</v>
      </c>
    </row>
  </sheetData>
  <mergeCells count="2">
    <mergeCell ref="A1:G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H18" sqref="H18"/>
    </sheetView>
  </sheetViews>
  <sheetFormatPr defaultRowHeight="12.75" x14ac:dyDescent="0.2"/>
  <cols>
    <col min="1" max="1" width="48.28515625" customWidth="1"/>
    <col min="2" max="2" width="7" bestFit="1" customWidth="1"/>
    <col min="3" max="6" width="6.42578125" bestFit="1" customWidth="1"/>
    <col min="7" max="7" width="13.42578125" customWidth="1"/>
  </cols>
  <sheetData>
    <row r="1" spans="1:8" ht="15.75" x14ac:dyDescent="0.25">
      <c r="A1" s="115" t="s">
        <v>0</v>
      </c>
      <c r="B1" s="116"/>
      <c r="C1" s="116"/>
      <c r="D1" s="116"/>
      <c r="E1" s="116"/>
      <c r="F1" s="116"/>
      <c r="G1" s="116"/>
    </row>
    <row r="2" spans="1:8" ht="12.75" customHeight="1" x14ac:dyDescent="0.2">
      <c r="A2" s="117" t="str">
        <f>Responses!A2</f>
        <v>RFP730-19069 Technology Bridge Side-Walk and Security Fence</v>
      </c>
      <c r="B2" s="117"/>
      <c r="C2" s="117"/>
      <c r="D2" s="117"/>
      <c r="E2" s="117"/>
      <c r="F2" s="117"/>
      <c r="G2" s="117"/>
      <c r="H2" s="117"/>
    </row>
    <row r="3" spans="1:8" ht="15.75" thickBot="1" x14ac:dyDescent="0.25">
      <c r="A3" s="50"/>
      <c r="B3" s="50"/>
      <c r="C3" s="50"/>
      <c r="D3" s="50"/>
      <c r="E3" s="50"/>
      <c r="F3" s="50"/>
      <c r="G3" s="51"/>
    </row>
    <row r="4" spans="1:8" ht="75" thickTop="1" thickBot="1" x14ac:dyDescent="0.25">
      <c r="A4" s="52" t="s">
        <v>4</v>
      </c>
      <c r="B4" s="81" t="s">
        <v>5</v>
      </c>
      <c r="C4" s="53" t="s">
        <v>6</v>
      </c>
      <c r="D4" s="53" t="s">
        <v>7</v>
      </c>
      <c r="E4" s="53" t="s">
        <v>8</v>
      </c>
      <c r="F4" s="53" t="s">
        <v>9</v>
      </c>
      <c r="G4" s="60" t="s">
        <v>17</v>
      </c>
      <c r="H4" s="60" t="s">
        <v>10</v>
      </c>
    </row>
    <row r="5" spans="1:8" ht="33.75" customHeight="1" thickTop="1" x14ac:dyDescent="0.2">
      <c r="A5" s="57" t="str">
        <f>Responses!A5</f>
        <v>CMC Development &amp; Construction</v>
      </c>
      <c r="B5" s="83">
        <v>30</v>
      </c>
      <c r="C5" s="114">
        <v>16</v>
      </c>
      <c r="D5" s="114">
        <v>12</v>
      </c>
      <c r="E5" s="114">
        <v>12.3</v>
      </c>
      <c r="F5" s="114">
        <v>12</v>
      </c>
      <c r="G5" s="56">
        <f>SUM(C5:F5)</f>
        <v>52.3</v>
      </c>
      <c r="H5" s="16">
        <f>SUM(B5:F5)</f>
        <v>82.3</v>
      </c>
    </row>
    <row r="6" spans="1:8" ht="33.75" customHeight="1" x14ac:dyDescent="0.2">
      <c r="A6" s="57" t="str">
        <f>Responses!A6</f>
        <v>J.T. Vaughn Construction</v>
      </c>
      <c r="B6" s="83">
        <v>20.833333333333332</v>
      </c>
      <c r="C6" s="114">
        <v>21</v>
      </c>
      <c r="D6" s="114">
        <v>16.399999999999999</v>
      </c>
      <c r="E6" s="114">
        <v>8.1999999999999993</v>
      </c>
      <c r="F6" s="114">
        <v>8.4</v>
      </c>
      <c r="G6" s="56">
        <f>SUM(C6:F6)</f>
        <v>53.999999999999993</v>
      </c>
      <c r="H6" s="16">
        <f>SUM(B6:F6)</f>
        <v>74.833333333333329</v>
      </c>
    </row>
    <row r="7" spans="1:8" ht="36" customHeight="1" x14ac:dyDescent="0.2">
      <c r="A7" s="57" t="str">
        <f>Responses!A7</f>
        <v>Jerdon Enterprise LP</v>
      </c>
      <c r="B7" s="83">
        <v>27.325588262619707</v>
      </c>
      <c r="C7" s="114">
        <v>20.5</v>
      </c>
      <c r="D7" s="114">
        <v>16.399999999999999</v>
      </c>
      <c r="E7" s="114">
        <v>8.1999999999999993</v>
      </c>
      <c r="F7" s="114">
        <v>8</v>
      </c>
      <c r="G7" s="56">
        <f>SUM(C7:F7)</f>
        <v>53.099999999999994</v>
      </c>
      <c r="H7" s="16">
        <f>SUM(B7:F7)</f>
        <v>80.425588262619712</v>
      </c>
    </row>
  </sheetData>
  <mergeCells count="2">
    <mergeCell ref="A1:G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zoomScaleNormal="100" workbookViewId="0">
      <selection activeCell="F24" sqref="F24"/>
    </sheetView>
  </sheetViews>
  <sheetFormatPr defaultRowHeight="15" x14ac:dyDescent="0.2"/>
  <cols>
    <col min="1" max="1" width="46.7109375" style="2" customWidth="1"/>
    <col min="2" max="6" width="9.140625" style="2"/>
    <col min="7" max="7" width="17.5703125" style="2" bestFit="1" customWidth="1"/>
    <col min="8" max="8" width="10.42578125" style="2" customWidth="1"/>
    <col min="9" max="10" width="9.42578125" style="2" customWidth="1"/>
    <col min="11" max="12" width="9" style="2" customWidth="1"/>
    <col min="13" max="13" width="17.5703125" style="2" bestFit="1" customWidth="1"/>
    <col min="14" max="14" width="13.42578125" style="2" customWidth="1"/>
    <col min="15" max="16384" width="9.140625" style="2"/>
  </cols>
  <sheetData>
    <row r="1" spans="1:14" ht="15.75" x14ac:dyDescent="0.25">
      <c r="A1" s="115" t="s">
        <v>0</v>
      </c>
      <c r="B1" s="115"/>
      <c r="C1" s="115"/>
      <c r="D1" s="115"/>
      <c r="E1" s="115"/>
      <c r="F1" s="115"/>
      <c r="G1" s="115"/>
      <c r="H1" s="115"/>
      <c r="I1" s="115"/>
      <c r="J1" s="115"/>
      <c r="K1" s="115"/>
      <c r="L1" s="115"/>
      <c r="M1" s="115"/>
      <c r="N1" s="115"/>
    </row>
    <row r="2" spans="1:14" ht="15.75" x14ac:dyDescent="0.2">
      <c r="A2" s="117" t="str">
        <f>Responses!A2</f>
        <v>RFP730-19069 Technology Bridge Side-Walk and Security Fence</v>
      </c>
      <c r="B2" s="117"/>
      <c r="C2" s="117"/>
      <c r="D2" s="117"/>
      <c r="E2" s="117"/>
      <c r="F2" s="117"/>
      <c r="G2" s="117"/>
      <c r="H2" s="117"/>
      <c r="I2" s="117"/>
      <c r="J2" s="117"/>
      <c r="K2" s="117"/>
      <c r="L2" s="117"/>
      <c r="M2" s="117"/>
      <c r="N2" s="117"/>
    </row>
    <row r="3" spans="1:14" ht="15.75" thickBot="1" x14ac:dyDescent="0.25">
      <c r="M3" s="4"/>
      <c r="N3" s="4"/>
    </row>
    <row r="4" spans="1:14" s="3" customFormat="1" ht="151.5" customHeight="1" thickBot="1" x14ac:dyDescent="0.25">
      <c r="A4" s="6" t="s">
        <v>2</v>
      </c>
      <c r="B4" s="12" t="s">
        <v>53</v>
      </c>
      <c r="C4" s="12" t="s">
        <v>54</v>
      </c>
      <c r="D4" s="12" t="s">
        <v>55</v>
      </c>
      <c r="E4" s="12" t="s">
        <v>56</v>
      </c>
      <c r="F4" s="12" t="s">
        <v>57</v>
      </c>
      <c r="G4" s="13" t="s">
        <v>3</v>
      </c>
      <c r="H4" s="5" t="s">
        <v>1</v>
      </c>
      <c r="J4" s="9"/>
      <c r="K4" s="9"/>
      <c r="L4" s="9"/>
    </row>
    <row r="5" spans="1:14" ht="16.5" customHeight="1" x14ac:dyDescent="0.2">
      <c r="A5" s="11" t="str">
        <f>Responses!A5</f>
        <v>CMC Development &amp; Construction</v>
      </c>
      <c r="B5" s="14">
        <f>'Evaluator 1'!G5</f>
        <v>46</v>
      </c>
      <c r="C5" s="15">
        <f>'Evaluator 2'!G5</f>
        <v>39.700000000000003</v>
      </c>
      <c r="D5" s="14">
        <f>'Evaluator 3'!G5</f>
        <v>36</v>
      </c>
      <c r="E5" s="14">
        <f>'Evaluator 4'!G5</f>
        <v>46.5</v>
      </c>
      <c r="F5" s="15">
        <f>'Evaluator 5'!G5</f>
        <v>52.3</v>
      </c>
      <c r="G5" s="14">
        <f>AVERAGE(B5:F5)</f>
        <v>44.1</v>
      </c>
      <c r="H5" s="86">
        <f>RANK(G5,$G$5:$G$7,0)</f>
        <v>3</v>
      </c>
      <c r="J5" s="10"/>
      <c r="K5" s="10"/>
      <c r="L5" s="10"/>
    </row>
    <row r="6" spans="1:14" s="10" customFormat="1" ht="16.5" customHeight="1" x14ac:dyDescent="0.2">
      <c r="A6" s="11" t="str">
        <f>Responses!A6</f>
        <v>J.T. Vaughn Construction</v>
      </c>
      <c r="B6" s="84">
        <f>'Evaluator 1'!G6</f>
        <v>51</v>
      </c>
      <c r="C6" s="85">
        <f>'Evaluator 2'!G6</f>
        <v>41.9</v>
      </c>
      <c r="D6" s="84">
        <f>'Evaluator 3'!G6</f>
        <v>39</v>
      </c>
      <c r="E6" s="84">
        <f>'Evaluator 4'!G6</f>
        <v>48</v>
      </c>
      <c r="F6" s="85">
        <f>'Evaluator 5'!G6</f>
        <v>53.999999999999993</v>
      </c>
      <c r="G6" s="14">
        <f>AVERAGE(B6:F6)</f>
        <v>46.78</v>
      </c>
      <c r="H6" s="86">
        <f>RANK(G6,$G$5:$G$7,0)</f>
        <v>1</v>
      </c>
    </row>
    <row r="7" spans="1:14" s="100" customFormat="1" ht="16.5" customHeight="1" x14ac:dyDescent="0.2">
      <c r="A7" s="96" t="str">
        <f>Responses!A7</f>
        <v>Jerdon Enterprise LP</v>
      </c>
      <c r="B7" s="97">
        <f>'Evaluator 1'!G7</f>
        <v>45.5</v>
      </c>
      <c r="C7" s="98">
        <f>'Evaluator 2'!G7</f>
        <v>39</v>
      </c>
      <c r="D7" s="97">
        <f>'Evaluator 3'!G7</f>
        <v>48</v>
      </c>
      <c r="E7" s="97">
        <f>'Evaluator 4'!G7</f>
        <v>36</v>
      </c>
      <c r="F7" s="98">
        <f>'Evaluator 5'!G7</f>
        <v>53.099999999999994</v>
      </c>
      <c r="G7" s="97">
        <f>AVERAGE(B7:F7)</f>
        <v>44.32</v>
      </c>
      <c r="H7" s="99">
        <f>RANK(G7,$G$5:$G$7,0)</f>
        <v>2</v>
      </c>
    </row>
  </sheetData>
  <mergeCells count="2">
    <mergeCell ref="A1:N1"/>
    <mergeCell ref="A2:N2"/>
  </mergeCells>
  <phoneticPr fontId="2" type="noConversion"/>
  <pageMargins left="0.75" right="0.75" top="1" bottom="1" header="0.5" footer="0.5"/>
  <pageSetup scale="95" orientation="landscape" horizontalDpi="1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6"/>
  <sheetViews>
    <sheetView workbookViewId="0">
      <selection activeCell="E29" sqref="E29"/>
    </sheetView>
  </sheetViews>
  <sheetFormatPr defaultRowHeight="12.75" x14ac:dyDescent="0.2"/>
  <cols>
    <col min="2" max="2" width="30.7109375" bestFit="1" customWidth="1"/>
    <col min="3" max="3" width="37.140625" customWidth="1"/>
    <col min="4" max="4" width="36.28515625" customWidth="1"/>
    <col min="5" max="5" width="33.5703125" customWidth="1"/>
  </cols>
  <sheetData>
    <row r="1" spans="1:5" x14ac:dyDescent="0.2">
      <c r="A1" s="23"/>
      <c r="B1" s="23"/>
      <c r="C1" s="23"/>
      <c r="D1" s="23"/>
      <c r="E1" s="23"/>
    </row>
    <row r="2" spans="1:5" x14ac:dyDescent="0.2">
      <c r="A2" s="23"/>
      <c r="B2" s="23"/>
      <c r="C2" s="23"/>
      <c r="D2" s="23"/>
      <c r="E2" s="23"/>
    </row>
    <row r="3" spans="1:5" ht="15.75" x14ac:dyDescent="0.2">
      <c r="A3" s="23"/>
      <c r="B3" s="118"/>
      <c r="C3" s="118"/>
      <c r="D3" s="119"/>
      <c r="E3" s="23"/>
    </row>
    <row r="4" spans="1:5" x14ac:dyDescent="0.2">
      <c r="A4" s="23"/>
      <c r="B4" s="120" t="str">
        <f>Responses!A2</f>
        <v>RFP730-19069 Technology Bridge Side-Walk and Security Fence</v>
      </c>
      <c r="C4" s="121"/>
      <c r="D4" s="121"/>
      <c r="E4" s="23"/>
    </row>
    <row r="5" spans="1:5" x14ac:dyDescent="0.2">
      <c r="A5" s="23"/>
      <c r="B5" s="23"/>
      <c r="C5" s="23"/>
      <c r="D5" s="23"/>
      <c r="E5" s="23"/>
    </row>
    <row r="6" spans="1:5" x14ac:dyDescent="0.2">
      <c r="A6" s="23"/>
      <c r="B6" s="23"/>
      <c r="C6" s="24" t="s">
        <v>11</v>
      </c>
      <c r="D6" s="122"/>
      <c r="E6" s="122"/>
    </row>
    <row r="7" spans="1:5" ht="15.75" x14ac:dyDescent="0.25">
      <c r="A7" s="23"/>
      <c r="B7" s="25" t="s">
        <v>12</v>
      </c>
      <c r="C7" s="26" t="str">
        <f>Responses!A5</f>
        <v>CMC Development &amp; Construction</v>
      </c>
      <c r="D7" s="26" t="str">
        <f>Responses!A7</f>
        <v>Jerdon Enterprise LP</v>
      </c>
      <c r="E7" s="26" t="str">
        <f>Responses!A6</f>
        <v>J.T. Vaughn Construction</v>
      </c>
    </row>
    <row r="8" spans="1:5" ht="15.75" x14ac:dyDescent="0.25">
      <c r="A8" s="23"/>
      <c r="B8" s="27" t="s">
        <v>13</v>
      </c>
      <c r="C8" s="28">
        <v>775000</v>
      </c>
      <c r="D8" s="29">
        <v>850850.85</v>
      </c>
      <c r="E8" s="29">
        <v>1116000</v>
      </c>
    </row>
    <row r="9" spans="1:5" ht="15.75" x14ac:dyDescent="0.25">
      <c r="A9" s="23"/>
      <c r="B9" s="30" t="s">
        <v>10</v>
      </c>
      <c r="C9" s="31">
        <f>SUM(C8:C8)</f>
        <v>775000</v>
      </c>
      <c r="D9" s="31">
        <f t="shared" ref="D9:E9" si="0">SUM(D8:D8)</f>
        <v>850850.85</v>
      </c>
      <c r="E9" s="31">
        <f t="shared" si="0"/>
        <v>1116000</v>
      </c>
    </row>
    <row r="10" spans="1:5" ht="15.75" x14ac:dyDescent="0.25">
      <c r="A10" s="23"/>
      <c r="B10" s="27" t="s">
        <v>14</v>
      </c>
      <c r="C10" s="32">
        <v>0</v>
      </c>
      <c r="D10" s="29">
        <f>D9-C9</f>
        <v>75850.849999999977</v>
      </c>
      <c r="E10" s="29">
        <f>E9-C9</f>
        <v>341000</v>
      </c>
    </row>
    <row r="11" spans="1:5" ht="15.75" x14ac:dyDescent="0.25">
      <c r="A11" s="23"/>
      <c r="B11" s="33" t="s">
        <v>15</v>
      </c>
      <c r="C11" s="67">
        <v>30</v>
      </c>
      <c r="D11" s="34">
        <f>ABS($C$11-(D10/$C$9)*$C$11)</f>
        <v>27.06383806451613</v>
      </c>
      <c r="E11" s="34">
        <f t="shared" ref="E11" si="1">ABS($C$11-(E10/$C$9)*$C$11)</f>
        <v>16.8</v>
      </c>
    </row>
    <row r="12" spans="1:5" x14ac:dyDescent="0.2">
      <c r="A12" s="23"/>
      <c r="B12" s="61"/>
      <c r="C12" s="62"/>
      <c r="D12" s="61"/>
      <c r="E12" s="23"/>
    </row>
    <row r="13" spans="1:5" x14ac:dyDescent="0.2">
      <c r="A13" s="23"/>
      <c r="B13" s="63" t="s">
        <v>16</v>
      </c>
      <c r="C13" s="63" t="s">
        <v>18</v>
      </c>
      <c r="D13" s="68" t="s">
        <v>19</v>
      </c>
      <c r="E13" s="23"/>
    </row>
    <row r="14" spans="1:5" x14ac:dyDescent="0.2">
      <c r="A14" s="23"/>
      <c r="B14" s="61" t="str">
        <f>Responses!A5</f>
        <v>CMC Development &amp; Construction</v>
      </c>
      <c r="C14" s="64">
        <f>C8</f>
        <v>775000</v>
      </c>
      <c r="D14" s="69">
        <f>C11</f>
        <v>30</v>
      </c>
      <c r="E14" s="23"/>
    </row>
    <row r="15" spans="1:5" x14ac:dyDescent="0.2">
      <c r="A15" s="23"/>
      <c r="B15" s="61" t="str">
        <f>Responses!A6</f>
        <v>J.T. Vaughn Construction</v>
      </c>
      <c r="C15" s="65">
        <f>E8</f>
        <v>1116000</v>
      </c>
      <c r="D15" s="69">
        <f>E11</f>
        <v>16.8</v>
      </c>
      <c r="E15" s="23"/>
    </row>
    <row r="16" spans="1:5" ht="15.75" customHeight="1" x14ac:dyDescent="0.2">
      <c r="A16" s="23"/>
      <c r="B16" s="61" t="str">
        <f>Responses!A7</f>
        <v>Jerdon Enterprise LP</v>
      </c>
      <c r="C16" s="65">
        <f>D8</f>
        <v>850850.85</v>
      </c>
      <c r="D16" s="69">
        <f>D11</f>
        <v>27.06383806451613</v>
      </c>
      <c r="E16" s="23"/>
    </row>
    <row r="20" spans="2:4" ht="13.5" thickBot="1" x14ac:dyDescent="0.25">
      <c r="B20" s="54" t="s">
        <v>38</v>
      </c>
      <c r="C20" s="54" t="s">
        <v>39</v>
      </c>
      <c r="D20" s="54"/>
    </row>
    <row r="21" spans="2:4" x14ac:dyDescent="0.2">
      <c r="B21" s="103" t="s">
        <v>1</v>
      </c>
      <c r="C21" s="104" t="s">
        <v>31</v>
      </c>
      <c r="D21" s="105" t="s">
        <v>40</v>
      </c>
    </row>
    <row r="22" spans="2:4" x14ac:dyDescent="0.2">
      <c r="B22" s="106" t="str">
        <f>Responses!A5</f>
        <v>CMC Development &amp; Construction</v>
      </c>
      <c r="C22" s="107"/>
      <c r="D22" s="113">
        <f>D14</f>
        <v>30</v>
      </c>
    </row>
    <row r="23" spans="2:4" x14ac:dyDescent="0.2">
      <c r="B23" s="106" t="str">
        <f>Responses!A6</f>
        <v>J.T. Vaughn Construction</v>
      </c>
      <c r="C23" s="111">
        <f>C8/E8</f>
        <v>0.69444444444444442</v>
      </c>
      <c r="D23" s="108">
        <f>C23*C11</f>
        <v>20.833333333333332</v>
      </c>
    </row>
    <row r="24" spans="2:4" x14ac:dyDescent="0.2">
      <c r="B24" s="106" t="str">
        <f>Responses!A7</f>
        <v>Jerdon Enterprise LP</v>
      </c>
      <c r="C24" s="111">
        <f>C8/D8</f>
        <v>0.91085294208732359</v>
      </c>
      <c r="D24" s="108">
        <f>C24*C11</f>
        <v>27.325588262619707</v>
      </c>
    </row>
    <row r="25" spans="2:4" ht="13.5" thickBot="1" x14ac:dyDescent="0.25">
      <c r="B25" s="54"/>
      <c r="C25" s="54"/>
      <c r="D25" s="54"/>
    </row>
    <row r="26" spans="2:4" ht="150.75" thickBot="1" x14ac:dyDescent="0.25">
      <c r="B26" s="109" t="s">
        <v>43</v>
      </c>
      <c r="C26" s="110" t="s">
        <v>41</v>
      </c>
      <c r="D26" s="110" t="s">
        <v>42</v>
      </c>
    </row>
  </sheetData>
  <sortState ref="B14:C19">
    <sortCondition ref="C14:C19"/>
  </sortState>
  <mergeCells count="3">
    <mergeCell ref="B3:D3"/>
    <mergeCell ref="B4:D4"/>
    <mergeCell ref="D6:E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K18" sqref="J18:K18"/>
    </sheetView>
  </sheetViews>
  <sheetFormatPr defaultRowHeight="12.75" x14ac:dyDescent="0.2"/>
  <cols>
    <col min="1" max="1" width="47.5703125" customWidth="1"/>
    <col min="2" max="2" width="7" bestFit="1" customWidth="1"/>
    <col min="3" max="3" width="8.7109375" customWidth="1"/>
    <col min="4" max="5" width="7" bestFit="1" customWidth="1"/>
    <col min="6" max="6" width="8.28515625" bestFit="1" customWidth="1"/>
    <col min="7" max="7" width="17.5703125" bestFit="1" customWidth="1"/>
    <col min="8" max="8" width="10.42578125" bestFit="1" customWidth="1"/>
  </cols>
  <sheetData>
    <row r="1" spans="1:8" ht="15.75" x14ac:dyDescent="0.25">
      <c r="A1" s="115" t="s">
        <v>0</v>
      </c>
      <c r="B1" s="116"/>
      <c r="C1" s="116"/>
      <c r="D1" s="116"/>
      <c r="E1" s="116"/>
      <c r="F1" s="116"/>
      <c r="G1" s="116"/>
      <c r="H1" s="116"/>
    </row>
    <row r="2" spans="1:8" x14ac:dyDescent="0.2">
      <c r="A2" s="117" t="str">
        <f>Responses!A2</f>
        <v>RFP730-19069 Technology Bridge Side-Walk and Security Fence</v>
      </c>
      <c r="B2" s="123"/>
      <c r="C2" s="123"/>
      <c r="D2" s="123"/>
      <c r="E2" s="123"/>
      <c r="F2" s="123"/>
      <c r="G2" s="123"/>
      <c r="H2" s="123"/>
    </row>
    <row r="3" spans="1:8" ht="15.75" thickBot="1" x14ac:dyDescent="0.25">
      <c r="A3" s="55"/>
      <c r="B3" s="55"/>
      <c r="C3" s="55"/>
      <c r="D3" s="55"/>
      <c r="E3" s="55"/>
      <c r="F3" s="55"/>
      <c r="G3" s="58"/>
      <c r="H3" s="58"/>
    </row>
    <row r="4" spans="1:8" ht="121.5" customHeight="1" thickBot="1" x14ac:dyDescent="0.25">
      <c r="A4" s="6" t="s">
        <v>2</v>
      </c>
      <c r="B4" s="35" t="str">
        <f>'Technical Summary'!B4</f>
        <v>Evaluator 1</v>
      </c>
      <c r="C4" s="35" t="str">
        <f>'Technical Summary'!C4</f>
        <v>Evaluator 2</v>
      </c>
      <c r="D4" s="35" t="str">
        <f>'Technical Summary'!D4</f>
        <v>Evaluator 3</v>
      </c>
      <c r="E4" s="35" t="str">
        <f>'Technical Summary'!E4</f>
        <v>Evaluator 4</v>
      </c>
      <c r="F4" s="35" t="str">
        <f>'Technical Summary'!F4</f>
        <v>Evaluator 5</v>
      </c>
      <c r="G4" s="36" t="s">
        <v>3</v>
      </c>
      <c r="H4" s="5" t="s">
        <v>1</v>
      </c>
    </row>
    <row r="5" spans="1:8" s="94" customFormat="1" ht="15" x14ac:dyDescent="0.2">
      <c r="A5" s="90" t="str">
        <f>Responses!A5</f>
        <v>CMC Development &amp; Construction</v>
      </c>
      <c r="B5" s="91">
        <f>'Evaluator 1'!H5</f>
        <v>76</v>
      </c>
      <c r="C5" s="92">
        <f>'Evaluator 2'!H5</f>
        <v>69.7</v>
      </c>
      <c r="D5" s="92">
        <f>'Evaluator 3'!H5</f>
        <v>66</v>
      </c>
      <c r="E5" s="92">
        <f>'Evaluator 4'!H5</f>
        <v>76.5</v>
      </c>
      <c r="F5" s="92">
        <f>'Evaluator 5'!H5</f>
        <v>82.3</v>
      </c>
      <c r="G5" s="93">
        <f t="shared" ref="G5:G7" si="0">AVERAGE(B5:F5)</f>
        <v>74.099999999999994</v>
      </c>
      <c r="H5" s="102">
        <f>RANK(G5,$G$5:$G$7,0)</f>
        <v>1</v>
      </c>
    </row>
    <row r="6" spans="1:8" s="66" customFormat="1" ht="15" x14ac:dyDescent="0.2">
      <c r="A6" s="37" t="str">
        <f>Responses!A6</f>
        <v>J.T. Vaughn Construction</v>
      </c>
      <c r="B6" s="87">
        <f>'Evaluator 1'!H6</f>
        <v>71.833333333333329</v>
      </c>
      <c r="C6" s="88">
        <f>'Evaluator 2'!H6</f>
        <v>62.733333333333327</v>
      </c>
      <c r="D6" s="88">
        <f>'Evaluator 3'!H6</f>
        <v>59.833333333333329</v>
      </c>
      <c r="E6" s="88">
        <f>'Evaluator 4'!H6</f>
        <v>68.833333333333329</v>
      </c>
      <c r="F6" s="88">
        <f>'Evaluator 5'!H6</f>
        <v>74.833333333333329</v>
      </c>
      <c r="G6" s="101">
        <f t="shared" si="0"/>
        <v>67.613333333333316</v>
      </c>
      <c r="H6" s="89">
        <f>RANK(G6,$G$5:$G$7,0)</f>
        <v>3</v>
      </c>
    </row>
    <row r="7" spans="1:8" s="66" customFormat="1" ht="15" x14ac:dyDescent="0.2">
      <c r="A7" s="37" t="str">
        <f>Responses!A7</f>
        <v>Jerdon Enterprise LP</v>
      </c>
      <c r="B7" s="87">
        <f>'Evaluator 1'!H7</f>
        <v>72.825588262619704</v>
      </c>
      <c r="C7" s="88">
        <f>'Evaluator 2'!H7</f>
        <v>66.325588262619704</v>
      </c>
      <c r="D7" s="88">
        <f>'Evaluator 3'!H7</f>
        <v>75.325588262619704</v>
      </c>
      <c r="E7" s="88">
        <f>'Evaluator 4'!H7</f>
        <v>63.325588262619704</v>
      </c>
      <c r="F7" s="88">
        <f>'Evaluator 5'!H7</f>
        <v>80.425588262619712</v>
      </c>
      <c r="G7" s="101">
        <f t="shared" si="0"/>
        <v>71.645588262619711</v>
      </c>
      <c r="H7" s="89">
        <f>RANK(G7,$G$5:$G$7,0)</f>
        <v>2</v>
      </c>
    </row>
    <row r="8" spans="1:8" s="54" customFormat="1" x14ac:dyDescent="0.2"/>
    <row r="10" spans="1:8" ht="15" x14ac:dyDescent="0.2">
      <c r="A10" s="59" t="s">
        <v>48</v>
      </c>
    </row>
    <row r="11" spans="1:8" ht="15" x14ac:dyDescent="0.2">
      <c r="A11" s="55"/>
    </row>
    <row r="12" spans="1:8" ht="15" x14ac:dyDescent="0.2">
      <c r="A12" s="59" t="s">
        <v>49</v>
      </c>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Responses</vt:lpstr>
      <vt:lpstr>Evaluator 1</vt:lpstr>
      <vt:lpstr>Evaluator 2</vt:lpstr>
      <vt:lpstr>Evaluator 3</vt:lpstr>
      <vt:lpstr>Evaluator 4</vt:lpstr>
      <vt:lpstr>Evaluator 5</vt:lpstr>
      <vt:lpstr>Technical Summary</vt:lpstr>
      <vt:lpstr>Pricing Score Calculation</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chua2</dc:creator>
  <cp:lastModifiedBy>Bonilla, Hector M</cp:lastModifiedBy>
  <cp:lastPrinted>2010-03-29T18:59:53Z</cp:lastPrinted>
  <dcterms:created xsi:type="dcterms:W3CDTF">2010-03-29T14:58:07Z</dcterms:created>
  <dcterms:modified xsi:type="dcterms:W3CDTF">2019-04-11T15:30:44Z</dcterms:modified>
</cp:coreProperties>
</file>