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3_7.16.19\"/>
    </mc:Choice>
  </mc:AlternateContent>
  <bookViews>
    <workbookView xWindow="0" yWindow="0" windowWidth="28800" windowHeight="13020" tabRatio="722" activeTab="8"/>
  </bookViews>
  <sheets>
    <sheet name="Evaluator 1" sheetId="2" r:id="rId1"/>
    <sheet name="Evaluator 2" sheetId="3" r:id="rId2"/>
    <sheet name="Evaluator 3" sheetId="5" r:id="rId3"/>
    <sheet name="Evaluator 4" sheetId="9" r:id="rId4"/>
    <sheet name="Evaluator 5" sheetId="10" r:id="rId5"/>
    <sheet name="Evaluator 6" sheetId="15" r:id="rId6"/>
    <sheet name="Cost Summary" sheetId="14" r:id="rId7"/>
    <sheet name="Summary" sheetId="1" r:id="rId8"/>
    <sheet name="Evaluation" sheetId="16" r:id="rId9"/>
  </sheets>
  <externalReferences>
    <externalReference r:id="rId1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N15" i="16" l="1"/>
  <c r="M15" i="16"/>
  <c r="J15" i="16"/>
  <c r="G15" i="16"/>
  <c r="D15" i="16"/>
  <c r="M14" i="16"/>
  <c r="J14" i="16"/>
  <c r="G14" i="16"/>
  <c r="N14" i="16" s="1"/>
  <c r="D14" i="16"/>
  <c r="M13" i="16"/>
  <c r="J13" i="16"/>
  <c r="G13" i="16"/>
  <c r="D13" i="16"/>
  <c r="N13" i="16" s="1"/>
  <c r="B33" i="14" l="1"/>
  <c r="B34" i="14"/>
  <c r="A33" i="14"/>
  <c r="A34" i="14"/>
  <c r="A32" i="14"/>
  <c r="B8" i="1" l="1"/>
  <c r="C8" i="1"/>
  <c r="E8" i="1"/>
  <c r="F8" i="1"/>
  <c r="G8" i="1"/>
  <c r="B9" i="1"/>
  <c r="C9" i="1"/>
  <c r="E9" i="1"/>
  <c r="F9" i="1"/>
  <c r="G9" i="1"/>
  <c r="G7" i="1"/>
  <c r="F7" i="1"/>
  <c r="E7" i="1"/>
  <c r="C7" i="1"/>
  <c r="B7" i="1"/>
  <c r="G6" i="9" l="1"/>
  <c r="F6" i="9"/>
  <c r="E6" i="9"/>
  <c r="G5" i="9"/>
  <c r="F5" i="9"/>
  <c r="E5" i="9"/>
  <c r="G4" i="9"/>
  <c r="F4" i="9"/>
  <c r="E4" i="9"/>
  <c r="A4" i="14" l="1"/>
  <c r="A5" i="14"/>
  <c r="A3" i="14"/>
  <c r="W6" i="1" l="1"/>
  <c r="H6" i="15"/>
  <c r="H5" i="15"/>
  <c r="H4" i="15"/>
  <c r="H6" i="10"/>
  <c r="H5" i="10"/>
  <c r="H4" i="10"/>
  <c r="H6" i="9"/>
  <c r="H5" i="9"/>
  <c r="H4" i="9"/>
  <c r="H6" i="5"/>
  <c r="D9" i="1" s="1"/>
  <c r="H9" i="1" s="1"/>
  <c r="H5" i="5"/>
  <c r="D8" i="1" s="1"/>
  <c r="H8" i="1" s="1"/>
  <c r="H4" i="5"/>
  <c r="D7" i="1" s="1"/>
  <c r="H7" i="1" s="1"/>
  <c r="H6" i="3"/>
  <c r="H5" i="3"/>
  <c r="H4" i="3"/>
  <c r="A15" i="14" l="1"/>
  <c r="F5" i="14"/>
  <c r="J5" i="14" s="1"/>
  <c r="F4" i="14"/>
  <c r="J4" i="14" s="1"/>
  <c r="A14" i="14"/>
  <c r="F3" i="14"/>
  <c r="J3" i="14" s="1"/>
  <c r="A13" i="14"/>
  <c r="B4" i="14" l="1"/>
  <c r="H4" i="14" s="1"/>
  <c r="B3" i="14"/>
  <c r="H3" i="14" s="1"/>
  <c r="B32" i="14" s="1"/>
  <c r="D32" i="14" s="1"/>
  <c r="B5" i="14"/>
  <c r="H5" i="14" s="1"/>
  <c r="E33" i="14" l="1"/>
  <c r="E34" i="14"/>
  <c r="E32" i="14"/>
  <c r="H7" i="14"/>
  <c r="B14" i="14" s="1"/>
  <c r="H5" i="2"/>
  <c r="H6" i="2"/>
  <c r="H4" i="2"/>
  <c r="D5" i="15" l="1"/>
  <c r="I5" i="15" s="1"/>
  <c r="O8" i="1" s="1"/>
  <c r="D5" i="5"/>
  <c r="I5" i="5" s="1"/>
  <c r="L8" i="1" s="1"/>
  <c r="D5" i="10"/>
  <c r="I5" i="10" s="1"/>
  <c r="N8" i="1" s="1"/>
  <c r="D5" i="9"/>
  <c r="I5" i="9" s="1"/>
  <c r="M8" i="1" s="1"/>
  <c r="D5" i="3"/>
  <c r="I5" i="3" s="1"/>
  <c r="K8" i="1" s="1"/>
  <c r="D5" i="2"/>
  <c r="D13" i="14"/>
  <c r="E13" i="14" s="1"/>
  <c r="D14" i="14"/>
  <c r="E14" i="14" s="1"/>
  <c r="D15" i="14"/>
  <c r="E15" i="14" s="1"/>
  <c r="B13" i="14"/>
  <c r="B15" i="14"/>
  <c r="C15" i="14" l="1"/>
  <c r="D6" i="15"/>
  <c r="I6" i="15" s="1"/>
  <c r="O9" i="1" s="1"/>
  <c r="D6" i="3"/>
  <c r="I6" i="3" s="1"/>
  <c r="K9" i="1" s="1"/>
  <c r="D6" i="9"/>
  <c r="I6" i="9" s="1"/>
  <c r="M9" i="1" s="1"/>
  <c r="D6" i="10"/>
  <c r="I6" i="10" s="1"/>
  <c r="N9" i="1" s="1"/>
  <c r="D6" i="5"/>
  <c r="I6" i="5" s="1"/>
  <c r="L9" i="1" s="1"/>
  <c r="D6" i="2"/>
  <c r="D4" i="9"/>
  <c r="I4" i="9" s="1"/>
  <c r="M7" i="1" s="1"/>
  <c r="D4" i="3"/>
  <c r="I4" i="3" s="1"/>
  <c r="K7" i="1" s="1"/>
  <c r="D4" i="15"/>
  <c r="I4" i="15" s="1"/>
  <c r="O7" i="1" s="1"/>
  <c r="D4" i="5"/>
  <c r="I4" i="5" s="1"/>
  <c r="L7" i="1" s="1"/>
  <c r="D4" i="10"/>
  <c r="I4" i="10" s="1"/>
  <c r="N7" i="1" s="1"/>
  <c r="D4" i="2"/>
  <c r="C13" i="14"/>
  <c r="C14" i="14"/>
  <c r="I4" i="2"/>
  <c r="J7" i="1" s="1"/>
  <c r="P7" i="1" l="1"/>
  <c r="S6" i="1"/>
  <c r="T6" i="1"/>
  <c r="U6" i="1"/>
  <c r="V6" i="1"/>
  <c r="R6" i="1"/>
  <c r="A8" i="1" l="1"/>
  <c r="A9" i="1"/>
  <c r="A7" i="1"/>
  <c r="I6" i="2"/>
  <c r="J9" i="1" s="1"/>
  <c r="P9" i="1" s="1"/>
  <c r="I5" i="2" l="1"/>
  <c r="J8" i="1" s="1"/>
  <c r="P8" i="1" s="1"/>
  <c r="V8" i="1" l="1"/>
  <c r="U9" i="1"/>
  <c r="T8" i="1"/>
  <c r="T7" i="1"/>
  <c r="U7" i="1"/>
  <c r="U8" i="1"/>
  <c r="T9" i="1"/>
  <c r="V9" i="1"/>
  <c r="S9" i="1"/>
  <c r="S7" i="1"/>
  <c r="S8" i="1"/>
  <c r="V7" i="1"/>
  <c r="R7" i="1"/>
  <c r="R9" i="1"/>
  <c r="R8" i="1"/>
  <c r="X7" i="1" l="1"/>
  <c r="X9" i="1"/>
  <c r="X8" i="1"/>
  <c r="Y8" i="1" l="1"/>
  <c r="Y9" i="1"/>
  <c r="Y7"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charset val="1"/>
          </rPr>
          <t>COW Calculation</t>
        </r>
        <r>
          <rPr>
            <sz val="9"/>
            <color indexed="81"/>
            <rFont val="Tahoma"/>
            <charset val="1"/>
          </rPr>
          <t xml:space="preserve">
COW = ((CCL)–(staff+bonds)–(Precon))/(fee%+1)</t>
        </r>
      </text>
    </comment>
    <comment ref="B12" authorId="0" shapeId="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authors>
    <author>Jamil, Hasan R</author>
  </authors>
  <commentList>
    <comment ref="P5" authorId="0" shapeId="0">
      <text>
        <r>
          <rPr>
            <sz val="9"/>
            <color indexed="81"/>
            <rFont val="Tahoma"/>
            <charset val="1"/>
          </rPr>
          <t>Non Tech includes cost.  It may include HUB scores depending on project.</t>
        </r>
      </text>
    </comment>
  </commentList>
</comments>
</file>

<file path=xl/sharedStrings.xml><?xml version="1.0" encoding="utf-8"?>
<sst xmlns="http://schemas.openxmlformats.org/spreadsheetml/2006/main" count="134" uniqueCount="66">
  <si>
    <t xml:space="preserve">RESPONDENT SUMMARY </t>
  </si>
  <si>
    <t>Evaluator 1</t>
  </si>
  <si>
    <t>Evaluator 2</t>
  </si>
  <si>
    <t>Evaluator 3</t>
  </si>
  <si>
    <t>Evaluator 4</t>
  </si>
  <si>
    <t>Evaluator 5</t>
  </si>
  <si>
    <t>Criteria 1</t>
  </si>
  <si>
    <t>Criteria 2</t>
  </si>
  <si>
    <t>Criteria 3</t>
  </si>
  <si>
    <t>Criteria 4</t>
  </si>
  <si>
    <t>EVALUATION SUMMARY</t>
  </si>
  <si>
    <t>updated 11/17</t>
  </si>
  <si>
    <t>Rank of Average</t>
  </si>
  <si>
    <t>Rank</t>
  </si>
  <si>
    <t>Average Total Score</t>
  </si>
  <si>
    <t>Score</t>
  </si>
  <si>
    <t>Technical</t>
  </si>
  <si>
    <t>NonTech (cost)</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</si>
  <si>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</si>
  <si>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</si>
  <si>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</si>
  <si>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</si>
  <si>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</si>
  <si>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</si>
  <si>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</si>
  <si>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</si>
  <si>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</si>
  <si>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</si>
  <si>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</si>
  <si>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</si>
  <si>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</si>
  <si>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</si>
  <si>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</si>
  <si>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</si>
  <si>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</si>
  <si>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</si>
  <si>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</si>
  <si>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Non Tech (Cost + HUB)</t>
  </si>
  <si>
    <t>CMC</t>
  </si>
  <si>
    <t>DPR</t>
  </si>
  <si>
    <t>Morganti</t>
  </si>
  <si>
    <t>Evaluator 6</t>
  </si>
  <si>
    <t>NOTE:  Purchasing is basing the monthly Staffing Amt given by facilities on 4 months stated in the RFP from Oct 2019 - end of January 2020.</t>
  </si>
  <si>
    <t xml:space="preserve">RFP730-19145 CMAR Houston Public Media Transmission Tower Control Room </t>
  </si>
  <si>
    <t>Staff Amt 4 Months Term</t>
  </si>
  <si>
    <t>RATIO FORMULA:  Points x (Lowest Cost / Bidders Amount)</t>
  </si>
  <si>
    <t xml:space="preserve">Bidders </t>
  </si>
  <si>
    <t xml:space="preserve">Bidders Amount </t>
  </si>
  <si>
    <t>Points</t>
  </si>
  <si>
    <t>Lowest cost</t>
  </si>
  <si>
    <t xml:space="preserve">University of Houston Evaluation Matrix         
</t>
  </si>
  <si>
    <t>Name</t>
  </si>
  <si>
    <t>Evaluation Due Date</t>
  </si>
  <si>
    <t>5/31/19 @ 3 PM</t>
  </si>
  <si>
    <t xml:space="preserve"> Criteria 4</t>
  </si>
  <si>
    <t xml:space="preserve"> Criteria 1</t>
  </si>
  <si>
    <t xml:space="preserve"> Criteria 2</t>
  </si>
  <si>
    <t xml:space="preserve"> Criteria 3</t>
  </si>
  <si>
    <t>Respondent’s Cost and Delivery Proposal (Section 4.7)
**ONLY PURCHASING WILL EVALUATE**</t>
  </si>
  <si>
    <t>Relevant Experience and Capabilities (Section 4.4)</t>
  </si>
  <si>
    <t>Qualifications of Project Team (Section 4.5)</t>
  </si>
  <si>
    <t>Ability to Establish and Maintain Budgets and Schedules (Section 4.6)</t>
  </si>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</sst>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 #,##0_);_(* \(#,##0\);_(* &quot;-&quot;??_);_(@_)"/>
    <numFmt numFmtId="167" formatCode="[$-F800]dddd\,\ mmmm\ dd\,\ yyyy"/>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charset val="1"/>
    </font>
    <font>
      <sz val="10"/>
      <name val="Arial"/>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b/>
      <sz val="9"/>
      <color indexed="81"/>
      <name val="Tahoma"/>
      <charset val="1"/>
    </font>
    <font>
      <sz val="9"/>
      <color indexed="81"/>
      <name val="Tahoma"/>
      <family val="2"/>
    </font>
    <font>
      <sz val="9"/>
      <name val="Arial"/>
      <family val="2"/>
    </font>
    <font>
      <sz val="10"/>
      <color theme="1"/>
      <name val="Arial"/>
      <family val="2"/>
    </font>
    <font>
      <sz val="9"/>
      <color rgb="FFFF0000"/>
      <name val="Arial"/>
      <family val="2"/>
    </font>
    <font>
      <b/>
      <sz val="8"/>
      <name val="Arial"/>
      <family val="2"/>
    </font>
    <font>
      <u/>
      <sz val="11"/>
      <color theme="10"/>
      <name val="Calibri"/>
      <family val="2"/>
      <scheme val="minor"/>
    </font>
  </fonts>
  <fills count="37">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114">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0" fontId="5" fillId="0" borderId="0"/>
    <xf numFmtId="43" fontId="20" fillId="0" borderId="0" applyFont="0" applyFill="0" applyBorder="0" applyAlignment="0" applyProtection="0"/>
    <xf numFmtId="0" fontId="4" fillId="0" borderId="0"/>
    <xf numFmtId="44" fontId="49" fillId="0" borderId="0" applyFont="0" applyFill="0" applyBorder="0" applyAlignment="0" applyProtection="0"/>
    <xf numFmtId="0" fontId="3" fillId="0" borderId="0"/>
    <xf numFmtId="0" fontId="2" fillId="0" borderId="0"/>
    <xf numFmtId="0" fontId="2" fillId="0" borderId="0"/>
    <xf numFmtId="0" fontId="1" fillId="0" borderId="0"/>
    <xf numFmtId="0" fontId="63" fillId="0" borderId="0" applyNumberFormat="0" applyFill="0" applyBorder="0" applyAlignment="0" applyProtection="0"/>
  </cellStyleXfs>
  <cellXfs count="169">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1" fillId="0" borderId="0" xfId="0" applyFont="1" applyBorder="1" applyAlignment="1">
      <alignment horizontal="left"/>
    </xf>
    <xf numFmtId="0" fontId="41" fillId="26" borderId="0" xfId="0" applyFont="1" applyFill="1" applyAlignment="1"/>
    <xf numFmtId="0" fontId="42" fillId="26" borderId="0" xfId="0" applyFont="1" applyFill="1"/>
    <xf numFmtId="0" fontId="18" fillId="26" borderId="0" xfId="0" applyFont="1" applyFill="1" applyAlignment="1"/>
    <xf numFmtId="0" fontId="19" fillId="26" borderId="0" xfId="0" applyFont="1" applyFill="1"/>
    <xf numFmtId="0" fontId="42" fillId="26" borderId="0" xfId="0" applyFont="1" applyFill="1" applyBorder="1"/>
    <xf numFmtId="0" fontId="19"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4" fontId="19" fillId="26" borderId="11" xfId="0" applyNumberFormat="1" applyFont="1" applyFill="1" applyBorder="1" applyAlignment="1">
      <alignment horizontal="right"/>
    </xf>
    <xf numFmtId="0" fontId="19" fillId="26" borderId="11" xfId="0" applyFont="1" applyFill="1" applyBorder="1" applyAlignment="1">
      <alignment horizontal="right"/>
    </xf>
    <xf numFmtId="0" fontId="19" fillId="26" borderId="11" xfId="0" applyFont="1" applyFill="1" applyBorder="1" applyAlignment="1">
      <alignment horizontal="left"/>
    </xf>
    <xf numFmtId="0" fontId="43" fillId="26" borderId="0" xfId="0" applyFont="1" applyFill="1"/>
    <xf numFmtId="0" fontId="40" fillId="25" borderId="13" xfId="0" applyFont="1" applyFill="1" applyBorder="1" applyAlignment="1">
      <alignment horizontal="right"/>
    </xf>
    <xf numFmtId="0" fontId="45" fillId="0" borderId="10" xfId="100" applyFont="1" applyBorder="1" applyAlignment="1">
      <alignment horizontal="right"/>
    </xf>
    <xf numFmtId="0" fontId="47" fillId="0" borderId="10" xfId="100" applyFont="1" applyFill="1" applyBorder="1" applyAlignment="1">
      <alignment horizontal="right"/>
    </xf>
    <xf numFmtId="0" fontId="45" fillId="0" borderId="10" xfId="100" applyFont="1" applyBorder="1" applyAlignment="1">
      <alignment horizontal="right"/>
    </xf>
    <xf numFmtId="0" fontId="47" fillId="0" borderId="10" xfId="100" applyFont="1" applyFill="1" applyBorder="1" applyAlignment="1">
      <alignment horizontal="right"/>
    </xf>
    <xf numFmtId="0" fontId="46" fillId="0" borderId="0" xfId="98" applyFont="1" applyFill="1" applyBorder="1"/>
    <xf numFmtId="2" fontId="20" fillId="0" borderId="0" xfId="98" applyNumberFormat="1" applyFont="1"/>
    <xf numFmtId="0" fontId="39" fillId="25" borderId="14" xfId="0" applyFont="1" applyFill="1" applyBorder="1" applyAlignment="1">
      <alignment horizontal="right" textRotation="90" wrapText="1"/>
    </xf>
    <xf numFmtId="2" fontId="46" fillId="0" borderId="0" xfId="98" applyNumberFormat="1" applyFont="1" applyFill="1" applyBorder="1"/>
    <xf numFmtId="0" fontId="19" fillId="26" borderId="0" xfId="0" applyFont="1" applyFill="1" applyAlignment="1">
      <alignment horizontal="right"/>
    </xf>
    <xf numFmtId="0" fontId="41" fillId="26" borderId="0" xfId="0" applyFont="1" applyFill="1" applyAlignment="1">
      <alignment horizontal="right"/>
    </xf>
    <xf numFmtId="0" fontId="46" fillId="0" borderId="0" xfId="0" applyFont="1"/>
    <xf numFmtId="0" fontId="42" fillId="26" borderId="0" xfId="0" applyFont="1" applyFill="1" applyAlignment="1">
      <alignment horizontal="right"/>
    </xf>
    <xf numFmtId="0" fontId="19" fillId="26" borderId="11" xfId="0" applyFont="1" applyFill="1" applyBorder="1"/>
    <xf numFmtId="0" fontId="19" fillId="26" borderId="12" xfId="0" applyFont="1" applyFill="1" applyBorder="1"/>
    <xf numFmtId="0" fontId="19" fillId="26" borderId="12" xfId="0" applyFont="1" applyFill="1" applyBorder="1" applyAlignment="1">
      <alignment horizontal="right"/>
    </xf>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0" fontId="19" fillId="26" borderId="13" xfId="0" applyFont="1" applyFill="1" applyBorder="1" applyAlignment="1">
      <alignment horizontal="right"/>
    </xf>
    <xf numFmtId="0" fontId="19" fillId="26" borderId="15" xfId="0" applyFont="1" applyFill="1" applyBorder="1" applyAlignment="1">
      <alignment horizontal="right"/>
    </xf>
    <xf numFmtId="0" fontId="45" fillId="0" borderId="0" xfId="0" applyFont="1" applyBorder="1" applyAlignment="1">
      <alignment horizontal="center" vertical="center" wrapText="1"/>
    </xf>
    <xf numFmtId="0" fontId="51" fillId="27" borderId="18" xfId="0" applyFont="1" applyFill="1" applyBorder="1" applyAlignment="1">
      <alignment horizontal="center" vertical="center" wrapText="1"/>
    </xf>
    <xf numFmtId="0" fontId="51" fillId="28" borderId="20" xfId="0" applyFont="1" applyFill="1" applyBorder="1" applyAlignment="1">
      <alignment horizontal="center" vertical="center" wrapText="1"/>
    </xf>
    <xf numFmtId="0" fontId="0" fillId="28" borderId="21" xfId="0" applyFill="1" applyBorder="1"/>
    <xf numFmtId="0" fontId="52" fillId="0" borderId="16" xfId="0" applyFont="1" applyFill="1" applyBorder="1" applyAlignment="1">
      <alignment horizontal="center" vertical="center" wrapText="1"/>
    </xf>
    <xf numFmtId="0" fontId="45" fillId="0" borderId="19" xfId="0" applyFont="1" applyBorder="1" applyAlignment="1">
      <alignment horizontal="center" vertical="center" wrapText="1"/>
    </xf>
    <xf numFmtId="0" fontId="45" fillId="27" borderId="18" xfId="0" applyFont="1" applyFill="1" applyBorder="1" applyAlignment="1">
      <alignment horizontal="center" vertical="center" wrapText="1"/>
    </xf>
    <xf numFmtId="0" fontId="45" fillId="28" borderId="19" xfId="0" applyFont="1" applyFill="1" applyBorder="1" applyAlignment="1">
      <alignment horizontal="center" vertical="center" wrapText="1"/>
    </xf>
    <xf numFmtId="0" fontId="45" fillId="28" borderId="23" xfId="0" applyFont="1" applyFill="1" applyBorder="1" applyAlignment="1">
      <alignment horizontal="center" vertical="center" wrapText="1"/>
    </xf>
    <xf numFmtId="0" fontId="45" fillId="28" borderId="24" xfId="0" applyFont="1" applyFill="1" applyBorder="1" applyAlignment="1">
      <alignment horizontal="center" vertical="center" wrapText="1"/>
    </xf>
    <xf numFmtId="0" fontId="50" fillId="28" borderId="25" xfId="0" applyFont="1" applyFill="1" applyBorder="1" applyAlignment="1">
      <alignment vertical="center" wrapText="1"/>
    </xf>
    <xf numFmtId="0" fontId="53" fillId="0" borderId="26" xfId="0" applyFont="1" applyFill="1" applyBorder="1" applyAlignment="1">
      <alignment horizontal="center" vertical="center" wrapText="1"/>
    </xf>
    <xf numFmtId="0" fontId="50" fillId="29" borderId="26" xfId="0" applyFont="1" applyFill="1" applyBorder="1" applyAlignment="1">
      <alignment horizontal="center" vertical="center" wrapText="1"/>
    </xf>
    <xf numFmtId="0" fontId="20" fillId="0" borderId="27" xfId="2" applyFont="1" applyFill="1" applyBorder="1" applyAlignment="1"/>
    <xf numFmtId="44" fontId="20"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2" fillId="24" borderId="28" xfId="0" applyNumberFormat="1" applyFont="1" applyFill="1" applyBorder="1" applyAlignment="1">
      <alignment vertical="center"/>
    </xf>
    <xf numFmtId="164" fontId="46" fillId="0" borderId="28" xfId="0" applyNumberFormat="1" applyFont="1" applyFill="1" applyBorder="1" applyAlignment="1">
      <alignment vertical="center"/>
    </xf>
    <xf numFmtId="165" fontId="0" fillId="0" borderId="28" xfId="0" applyNumberFormat="1" applyFill="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2" fillId="24" borderId="27" xfId="0" applyNumberFormat="1" applyFont="1" applyFill="1" applyBorder="1" applyAlignment="1">
      <alignment vertical="center"/>
    </xf>
    <xf numFmtId="165" fontId="0" fillId="0" borderId="27"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5" fillId="0" borderId="0" xfId="0" applyFont="1" applyFill="1" applyAlignment="1">
      <alignment horizontal="right" vertical="center"/>
    </xf>
    <xf numFmtId="164" fontId="45" fillId="0" borderId="0" xfId="0" applyNumberFormat="1" applyFont="1" applyFill="1" applyAlignment="1">
      <alignment vertical="center"/>
    </xf>
    <xf numFmtId="164" fontId="45" fillId="0" borderId="0" xfId="0" applyNumberFormat="1" applyFont="1" applyFill="1" applyAlignment="1">
      <alignment horizontal="right" vertical="center"/>
    </xf>
    <xf numFmtId="164" fontId="54" fillId="0" borderId="18" xfId="0" applyNumberFormat="1" applyFont="1" applyFill="1" applyBorder="1" applyAlignment="1">
      <alignment vertical="center"/>
    </xf>
    <xf numFmtId="0" fontId="20" fillId="0" borderId="0" xfId="0" applyFont="1" applyAlignment="1">
      <alignment horizontal="right"/>
    </xf>
    <xf numFmtId="43" fontId="20" fillId="0" borderId="0" xfId="106" applyFont="1" applyFill="1" applyAlignment="1">
      <alignment vertical="center"/>
    </xf>
    <xf numFmtId="0" fontId="3" fillId="0" borderId="0" xfId="109"/>
    <xf numFmtId="0" fontId="55" fillId="0" borderId="0" xfId="0" applyFont="1" applyFill="1" applyBorder="1" applyAlignment="1">
      <alignment horizontal="center" vertical="center"/>
    </xf>
    <xf numFmtId="0" fontId="0" fillId="0" borderId="0" xfId="0" applyFill="1" applyBorder="1"/>
    <xf numFmtId="0" fontId="20" fillId="0" borderId="0" xfId="0" applyFont="1" applyFill="1" applyBorder="1"/>
    <xf numFmtId="0" fontId="20" fillId="0" borderId="18" xfId="0" applyFont="1" applyFill="1" applyBorder="1" applyAlignment="1">
      <alignment vertical="center"/>
    </xf>
    <xf numFmtId="0" fontId="47" fillId="0" borderId="18" xfId="0" applyFont="1" applyFill="1" applyBorder="1" applyAlignment="1">
      <alignment horizontal="center" vertical="center"/>
    </xf>
    <xf numFmtId="0" fontId="45" fillId="0" borderId="18"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5" fillId="0" borderId="0" xfId="0" applyFont="1" applyFill="1" applyBorder="1"/>
    <xf numFmtId="0" fontId="20" fillId="0" borderId="29" xfId="2" applyFont="1" applyFill="1" applyBorder="1" applyAlignment="1"/>
    <xf numFmtId="2" fontId="47" fillId="0" borderId="28" xfId="0" applyNumberFormat="1" applyFont="1" applyFill="1" applyBorder="1" applyAlignment="1">
      <alignment horizontal="center" vertical="center"/>
    </xf>
    <xf numFmtId="1" fontId="45" fillId="0" borderId="28" xfId="0" applyNumberFormat="1" applyFont="1" applyFill="1" applyBorder="1" applyAlignment="1">
      <alignment horizontal="center" vertical="center"/>
    </xf>
    <xf numFmtId="44" fontId="0" fillId="0" borderId="28" xfId="0" applyNumberFormat="1" applyFill="1" applyBorder="1" applyAlignment="1">
      <alignment horizontal="center" vertical="center"/>
    </xf>
    <xf numFmtId="10" fontId="50" fillId="0" borderId="30" xfId="0" applyNumberFormat="1" applyFont="1" applyFill="1" applyBorder="1" applyAlignment="1">
      <alignment horizontal="center" vertical="center"/>
    </xf>
    <xf numFmtId="10" fontId="5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20" fillId="0" borderId="0" xfId="0" applyNumberFormat="1" applyFont="1" applyFill="1" applyBorder="1" applyAlignment="1">
      <alignment horizontal="center" vertical="center"/>
    </xf>
    <xf numFmtId="0" fontId="50" fillId="0" borderId="0" xfId="109" applyFont="1" applyFill="1" applyBorder="1" applyAlignment="1">
      <alignment vertical="top" wrapText="1"/>
    </xf>
    <xf numFmtId="0" fontId="3" fillId="0" borderId="0" xfId="109" applyFont="1" applyFill="1" applyBorder="1" applyAlignment="1">
      <alignment horizontal="left" vertical="top" wrapText="1"/>
    </xf>
    <xf numFmtId="164" fontId="0" fillId="30" borderId="28" xfId="0" applyNumberFormat="1" applyFill="1" applyBorder="1" applyAlignment="1">
      <alignment vertical="center"/>
    </xf>
    <xf numFmtId="0" fontId="46" fillId="0" borderId="0" xfId="98" applyFont="1" applyFill="1" applyBorder="1"/>
    <xf numFmtId="0" fontId="20" fillId="0" borderId="0" xfId="98" applyFont="1"/>
    <xf numFmtId="0" fontId="20" fillId="0" borderId="0" xfId="98" applyFont="1"/>
    <xf numFmtId="0" fontId="20" fillId="0" borderId="0" xfId="98" applyFont="1"/>
    <xf numFmtId="0" fontId="20" fillId="0" borderId="0" xfId="98" applyFont="1"/>
    <xf numFmtId="2" fontId="47" fillId="24" borderId="27" xfId="0" applyNumberFormat="1" applyFont="1" applyFill="1" applyBorder="1" applyAlignment="1">
      <alignment horizontal="center" vertical="center"/>
    </xf>
    <xf numFmtId="0" fontId="45" fillId="0" borderId="31" xfId="98" applyFont="1" applyBorder="1" applyAlignment="1">
      <alignment vertical="center"/>
    </xf>
    <xf numFmtId="44" fontId="59" fillId="24" borderId="0" xfId="1" applyFont="1" applyFill="1"/>
    <xf numFmtId="2" fontId="0" fillId="0" borderId="0" xfId="0" applyNumberFormat="1"/>
    <xf numFmtId="0" fontId="44" fillId="0" borderId="10" xfId="100" applyFont="1" applyBorder="1" applyAlignment="1">
      <alignment horizontal="center"/>
    </xf>
    <xf numFmtId="0" fontId="45" fillId="0" borderId="0" xfId="98" applyFont="1" applyAlignment="1">
      <alignment horizontal="left"/>
    </xf>
    <xf numFmtId="0" fontId="0" fillId="0" borderId="17" xfId="0" applyBorder="1" applyAlignment="1">
      <alignment horizontal="center" vertical="center"/>
    </xf>
    <xf numFmtId="0" fontId="0" fillId="0" borderId="22" xfId="0" applyBorder="1" applyAlignment="1">
      <alignment horizontal="center" vertical="center"/>
    </xf>
    <xf numFmtId="0" fontId="51" fillId="28" borderId="19" xfId="0" applyFont="1" applyFill="1" applyBorder="1" applyAlignment="1">
      <alignment horizontal="center" vertical="center" wrapText="1"/>
    </xf>
    <xf numFmtId="0" fontId="51" fillId="28" borderId="20" xfId="0" applyFont="1" applyFill="1" applyBorder="1" applyAlignment="1">
      <alignment horizontal="center" vertical="center" wrapText="1"/>
    </xf>
    <xf numFmtId="0" fontId="55" fillId="0" borderId="19" xfId="0" applyFont="1" applyFill="1" applyBorder="1" applyAlignment="1">
      <alignment horizontal="center" vertical="center"/>
    </xf>
    <xf numFmtId="0" fontId="55" fillId="0" borderId="20" xfId="0" applyFont="1" applyFill="1" applyBorder="1" applyAlignment="1">
      <alignment horizontal="center" vertical="center"/>
    </xf>
    <xf numFmtId="0" fontId="55" fillId="0" borderId="21" xfId="0" applyFont="1" applyFill="1" applyBorder="1" applyAlignment="1">
      <alignment horizontal="center" vertical="center"/>
    </xf>
    <xf numFmtId="0" fontId="50" fillId="24" borderId="0" xfId="109" applyFont="1" applyFill="1" applyBorder="1" applyAlignment="1">
      <alignment horizontal="left" vertical="top" wrapText="1"/>
    </xf>
    <xf numFmtId="166" fontId="44" fillId="25" borderId="33" xfId="106" applyNumberFormat="1" applyFont="1" applyFill="1" applyBorder="1" applyAlignment="1">
      <alignment horizontal="right" vertical="center" wrapText="1"/>
    </xf>
    <xf numFmtId="166" fontId="44" fillId="25" borderId="35" xfId="106" applyNumberFormat="1" applyFont="1" applyFill="1" applyBorder="1" applyAlignment="1">
      <alignment horizontal="right" vertical="center" wrapText="1"/>
    </xf>
    <xf numFmtId="166" fontId="44" fillId="25" borderId="37" xfId="106" applyNumberFormat="1" applyFont="1" applyFill="1" applyBorder="1" applyAlignment="1">
      <alignment horizontal="right" vertical="center" wrapText="1"/>
    </xf>
    <xf numFmtId="1" fontId="20" fillId="0" borderId="16" xfId="1" applyNumberFormat="1" applyFont="1" applyBorder="1" applyAlignment="1">
      <alignment horizontal="center" vertical="center"/>
    </xf>
    <xf numFmtId="1" fontId="20" fillId="0" borderId="0" xfId="1" applyNumberFormat="1" applyFont="1" applyBorder="1" applyAlignment="1">
      <alignment horizontal="center" vertical="center"/>
    </xf>
    <xf numFmtId="44" fontId="59" fillId="0" borderId="16" xfId="1" applyFont="1" applyBorder="1" applyAlignment="1">
      <alignment horizontal="center" vertical="center"/>
    </xf>
    <xf numFmtId="44" fontId="59" fillId="0" borderId="0" xfId="1" applyFont="1" applyBorder="1" applyAlignment="1">
      <alignment horizontal="center" vertical="center"/>
    </xf>
    <xf numFmtId="0" fontId="45" fillId="24" borderId="31" xfId="98" applyFont="1" applyFill="1" applyBorder="1" applyAlignment="1">
      <alignment horizontal="left" vertical="center"/>
    </xf>
    <xf numFmtId="166" fontId="44" fillId="25" borderId="32" xfId="106" applyNumberFormat="1" applyFont="1" applyFill="1" applyBorder="1" applyAlignment="1">
      <alignment horizontal="left" vertical="center" wrapText="1"/>
    </xf>
    <xf numFmtId="166" fontId="44" fillId="25" borderId="34" xfId="106" applyNumberFormat="1" applyFont="1" applyFill="1" applyBorder="1" applyAlignment="1">
      <alignment horizontal="left" vertical="center" wrapText="1"/>
    </xf>
    <xf numFmtId="166" fontId="44" fillId="25" borderId="36" xfId="106" applyNumberFormat="1" applyFont="1" applyFill="1" applyBorder="1" applyAlignment="1">
      <alignment horizontal="left" vertical="center" wrapText="1"/>
    </xf>
    <xf numFmtId="166" fontId="44" fillId="25" borderId="32" xfId="106" applyNumberFormat="1" applyFont="1" applyFill="1" applyBorder="1" applyAlignment="1">
      <alignment horizontal="right" vertical="center" wrapText="1"/>
    </xf>
    <xf numFmtId="166" fontId="44" fillId="25" borderId="34" xfId="106" applyNumberFormat="1" applyFont="1" applyFill="1" applyBorder="1" applyAlignment="1">
      <alignment horizontal="right" vertical="center" wrapText="1"/>
    </xf>
    <xf numFmtId="166" fontId="44" fillId="25" borderId="36" xfId="106" applyNumberFormat="1" applyFont="1" applyFill="1" applyBorder="1" applyAlignment="1">
      <alignment horizontal="right" vertical="center" wrapText="1"/>
    </xf>
    <xf numFmtId="0" fontId="41" fillId="0" borderId="0" xfId="0" applyFont="1" applyFill="1" applyAlignment="1">
      <alignment horizontal="left"/>
    </xf>
    <xf numFmtId="0" fontId="41" fillId="26" borderId="0" xfId="0" applyFont="1" applyFill="1" applyAlignment="1">
      <alignment horizontal="right"/>
    </xf>
    <xf numFmtId="0" fontId="18" fillId="26" borderId="0" xfId="98" applyFont="1" applyFill="1" applyAlignment="1">
      <alignment horizontal="left" wrapText="1"/>
    </xf>
    <xf numFmtId="0" fontId="20" fillId="26" borderId="0" xfId="98" applyFont="1" applyFill="1"/>
    <xf numFmtId="0" fontId="18" fillId="0" borderId="0" xfId="98" applyFont="1" applyFill="1"/>
    <xf numFmtId="0" fontId="19" fillId="26" borderId="0" xfId="98" applyFont="1" applyFill="1"/>
    <xf numFmtId="0" fontId="60" fillId="26" borderId="0" xfId="112" applyFont="1" applyFill="1" applyBorder="1" applyAlignment="1"/>
    <xf numFmtId="0" fontId="20" fillId="24" borderId="0" xfId="112" applyFont="1" applyFill="1" applyBorder="1" applyAlignment="1">
      <alignment horizontal="center"/>
    </xf>
    <xf numFmtId="167" fontId="60" fillId="0" borderId="0" xfId="112" applyNumberFormat="1" applyFont="1" applyFill="1" applyBorder="1" applyAlignment="1">
      <alignment horizontal="center"/>
    </xf>
    <xf numFmtId="0" fontId="44" fillId="26" borderId="0" xfId="112" applyFont="1" applyFill="1" applyBorder="1" applyAlignment="1"/>
    <xf numFmtId="0" fontId="20" fillId="26" borderId="0" xfId="98" applyFont="1" applyFill="1" applyAlignment="1">
      <alignment horizontal="center"/>
    </xf>
    <xf numFmtId="0" fontId="45" fillId="31" borderId="17" xfId="98" applyFont="1" applyFill="1" applyBorder="1" applyAlignment="1">
      <alignment horizontal="left"/>
    </xf>
    <xf numFmtId="0" fontId="45" fillId="31" borderId="16" xfId="98" applyFont="1" applyFill="1" applyBorder="1" applyAlignment="1">
      <alignment horizontal="left"/>
    </xf>
    <xf numFmtId="0" fontId="45" fillId="31" borderId="38" xfId="98" applyFont="1" applyFill="1" applyBorder="1" applyAlignment="1">
      <alignment horizontal="left"/>
    </xf>
    <xf numFmtId="0" fontId="61" fillId="26" borderId="17" xfId="98" applyFont="1" applyFill="1" applyBorder="1" applyAlignment="1">
      <alignment horizontal="left" vertical="top" wrapText="1"/>
    </xf>
    <xf numFmtId="0" fontId="61" fillId="26" borderId="16" xfId="98" applyFont="1" applyFill="1" applyBorder="1" applyAlignment="1">
      <alignment horizontal="left" vertical="top" wrapText="1"/>
    </xf>
    <xf numFmtId="0" fontId="61" fillId="26" borderId="38" xfId="98" applyFont="1" applyFill="1" applyBorder="1" applyAlignment="1">
      <alignment horizontal="left" vertical="top" wrapText="1"/>
    </xf>
    <xf numFmtId="0" fontId="59" fillId="26" borderId="17" xfId="98" applyFont="1" applyFill="1" applyBorder="1" applyAlignment="1">
      <alignment horizontal="left" vertical="top" wrapText="1"/>
    </xf>
    <xf numFmtId="0" fontId="59" fillId="26" borderId="16" xfId="98" applyFont="1" applyFill="1" applyBorder="1" applyAlignment="1">
      <alignment horizontal="left" vertical="top" wrapText="1"/>
    </xf>
    <xf numFmtId="0" fontId="59" fillId="26" borderId="38" xfId="98" applyFont="1" applyFill="1" applyBorder="1" applyAlignment="1">
      <alignment horizontal="left" vertical="top" wrapText="1"/>
    </xf>
    <xf numFmtId="0" fontId="62" fillId="26" borderId="0" xfId="98" applyFont="1" applyFill="1" applyAlignment="1">
      <alignment wrapText="1"/>
    </xf>
    <xf numFmtId="0" fontId="62" fillId="26" borderId="18" xfId="98" applyFont="1" applyFill="1" applyBorder="1" applyAlignment="1">
      <alignment horizontal="right" wrapText="1"/>
    </xf>
    <xf numFmtId="0" fontId="62" fillId="26" borderId="0" xfId="98" applyFont="1" applyFill="1" applyBorder="1" applyAlignment="1">
      <alignment horizontal="right" wrapText="1"/>
    </xf>
    <xf numFmtId="0" fontId="62" fillId="26" borderId="39" xfId="98" applyFont="1" applyFill="1" applyBorder="1" applyAlignment="1">
      <alignment horizontal="right" wrapText="1"/>
    </xf>
    <xf numFmtId="0" fontId="62" fillId="32" borderId="40" xfId="98" applyFont="1" applyFill="1" applyBorder="1" applyAlignment="1">
      <alignment horizontal="right" wrapText="1"/>
    </xf>
    <xf numFmtId="0" fontId="62" fillId="26" borderId="0" xfId="98" applyFont="1" applyFill="1" applyAlignment="1">
      <alignment horizontal="center" wrapText="1"/>
    </xf>
    <xf numFmtId="0" fontId="20" fillId="24" borderId="41" xfId="98" applyFont="1" applyFill="1" applyBorder="1"/>
    <xf numFmtId="0" fontId="20" fillId="33" borderId="0" xfId="98" applyFont="1" applyFill="1" applyBorder="1" applyAlignment="1">
      <alignment horizontal="center" vertical="center"/>
    </xf>
    <xf numFmtId="0" fontId="20" fillId="34" borderId="39" xfId="98" applyFont="1" applyFill="1" applyBorder="1"/>
    <xf numFmtId="0" fontId="47" fillId="35" borderId="22" xfId="98" applyFont="1" applyFill="1" applyBorder="1"/>
    <xf numFmtId="0" fontId="20" fillId="36" borderId="42" xfId="98" applyFont="1" applyFill="1" applyBorder="1"/>
    <xf numFmtId="0" fontId="20" fillId="36" borderId="0" xfId="98" applyFont="1" applyFill="1" applyBorder="1"/>
    <xf numFmtId="0" fontId="20" fillId="26" borderId="10" xfId="98" applyFont="1" applyFill="1" applyBorder="1"/>
    <xf numFmtId="0" fontId="47" fillId="26" borderId="0" xfId="98" applyFont="1" applyFill="1"/>
    <xf numFmtId="0" fontId="20" fillId="26" borderId="0" xfId="98" applyFont="1" applyFill="1" applyAlignment="1">
      <alignment wrapText="1"/>
    </xf>
    <xf numFmtId="0" fontId="63" fillId="26" borderId="0" xfId="113" applyFill="1"/>
    <xf numFmtId="0" fontId="43" fillId="26" borderId="0" xfId="98" applyFont="1" applyFill="1"/>
  </cellXfs>
  <cellStyles count="11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28625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rjamil\AppData\Local\Microsoft\Windows\Temporary%20Internet%20Files\Content.Outlook\O0MBZ49Z\Evaluation%20Matrix%20RFP730-19145%20CMAR%20HPM%20Transmission%20Tower%20Control%20Ro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Summary"/>
      <sheetName val="Evaluation"/>
      <sheetName val="Respondent Summary"/>
    </sheetNames>
    <sheetDataSet>
      <sheetData sheetId="0" refreshError="1"/>
      <sheetData sheetId="1">
        <row r="13">
          <cell r="G13">
            <v>18</v>
          </cell>
          <cell r="J13">
            <v>16</v>
          </cell>
          <cell r="M13">
            <v>16</v>
          </cell>
        </row>
        <row r="14">
          <cell r="G14">
            <v>24</v>
          </cell>
          <cell r="J14">
            <v>16</v>
          </cell>
          <cell r="M14">
            <v>20</v>
          </cell>
        </row>
        <row r="15">
          <cell r="G15">
            <v>18</v>
          </cell>
          <cell r="J15">
            <v>20</v>
          </cell>
          <cell r="M15">
            <v>16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H6" sqref="H6"/>
    </sheetView>
  </sheetViews>
  <sheetFormatPr defaultRowHeight="12.75" x14ac:dyDescent="0.2"/>
  <cols>
    <col min="1" max="3" width="9.42578125" customWidth="1"/>
    <col min="4" max="7" width="8.85546875" customWidth="1"/>
    <col min="8" max="8" width="12.42578125" bestFit="1" customWidth="1"/>
    <col min="9" max="9" width="13.7109375" bestFit="1"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108"/>
      <c r="B3" s="108"/>
      <c r="C3" s="108"/>
      <c r="D3" s="25" t="s">
        <v>9</v>
      </c>
      <c r="E3" s="25" t="s">
        <v>6</v>
      </c>
      <c r="F3" s="25" t="s">
        <v>7</v>
      </c>
      <c r="G3" s="25" t="s">
        <v>8</v>
      </c>
      <c r="H3" s="28" t="s">
        <v>16</v>
      </c>
      <c r="I3" s="26" t="s">
        <v>17</v>
      </c>
    </row>
    <row r="4" spans="1:11" x14ac:dyDescent="0.2">
      <c r="A4" s="109" t="s">
        <v>38</v>
      </c>
      <c r="B4" s="109"/>
      <c r="C4" s="109"/>
      <c r="D4" s="30">
        <f>'Cost Summary'!B13</f>
        <v>28.164338735730169</v>
      </c>
      <c r="E4" s="100">
        <v>18</v>
      </c>
      <c r="F4" s="100">
        <v>15.6</v>
      </c>
      <c r="G4" s="100">
        <v>14</v>
      </c>
      <c r="H4" s="35">
        <f>SUM(E4:G4)</f>
        <v>47.6</v>
      </c>
      <c r="I4" s="32">
        <f>SUM(D4:G4)</f>
        <v>75.764338735730178</v>
      </c>
    </row>
    <row r="5" spans="1:11" x14ac:dyDescent="0.2">
      <c r="A5" s="109" t="s">
        <v>39</v>
      </c>
      <c r="B5" s="109"/>
      <c r="C5" s="109"/>
      <c r="D5" s="30">
        <f>'Cost Summary'!B14</f>
        <v>30</v>
      </c>
      <c r="E5" s="100">
        <v>27</v>
      </c>
      <c r="F5" s="100">
        <v>15.2</v>
      </c>
      <c r="G5" s="100">
        <v>14</v>
      </c>
      <c r="H5" s="35">
        <f>SUM(E5:G5)</f>
        <v>56.2</v>
      </c>
      <c r="I5" s="29">
        <f>SUM(D5:G5)</f>
        <v>86.2</v>
      </c>
      <c r="K5" s="5"/>
    </row>
    <row r="6" spans="1:11" x14ac:dyDescent="0.2">
      <c r="A6" s="109" t="s">
        <v>40</v>
      </c>
      <c r="B6" s="109"/>
      <c r="C6" s="109"/>
      <c r="D6" s="30">
        <f>'Cost Summary'!B15</f>
        <v>23.010431210944112</v>
      </c>
      <c r="E6" s="100">
        <v>21</v>
      </c>
      <c r="F6" s="100">
        <v>14</v>
      </c>
      <c r="G6" s="100">
        <v>14</v>
      </c>
      <c r="H6" s="35">
        <f>SUM(E6:G6)</f>
        <v>49</v>
      </c>
      <c r="I6" s="29">
        <f>SUM(D6:G6)</f>
        <v>72.01043121094412</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G6" sqref="G6"/>
    </sheetView>
  </sheetViews>
  <sheetFormatPr defaultRowHeight="12.75" x14ac:dyDescent="0.2"/>
  <cols>
    <col min="11" max="11" width="14.42578125" bestFit="1" customWidth="1"/>
  </cols>
  <sheetData>
    <row r="1" spans="1:13" ht="15.75" x14ac:dyDescent="0.25">
      <c r="A1" s="9" t="s">
        <v>0</v>
      </c>
      <c r="B1" s="8"/>
      <c r="C1" s="8"/>
      <c r="D1" s="8"/>
      <c r="E1" s="4"/>
      <c r="F1" s="4"/>
      <c r="G1" s="4"/>
      <c r="H1" s="4"/>
      <c r="I1" s="4"/>
    </row>
    <row r="2" spans="1:13" ht="15.75" x14ac:dyDescent="0.25">
      <c r="A2" s="4"/>
      <c r="B2" s="3"/>
      <c r="C2" s="3"/>
      <c r="D2" s="3"/>
      <c r="E2" s="3"/>
      <c r="F2" s="3"/>
      <c r="G2" s="3"/>
      <c r="H2" s="3"/>
      <c r="I2" s="3"/>
    </row>
    <row r="3" spans="1:13" x14ac:dyDescent="0.2">
      <c r="A3" s="108"/>
      <c r="B3" s="108"/>
      <c r="C3" s="108"/>
      <c r="D3" s="27" t="s">
        <v>9</v>
      </c>
      <c r="E3" s="27" t="s">
        <v>6</v>
      </c>
      <c r="F3" s="27" t="s">
        <v>7</v>
      </c>
      <c r="G3" s="27" t="s">
        <v>8</v>
      </c>
      <c r="H3" s="28" t="s">
        <v>16</v>
      </c>
      <c r="I3" s="28" t="s">
        <v>17</v>
      </c>
      <c r="J3" s="6"/>
      <c r="K3" s="6"/>
      <c r="L3" s="6"/>
      <c r="M3" s="6"/>
    </row>
    <row r="4" spans="1:13" x14ac:dyDescent="0.2">
      <c r="A4" s="109" t="s">
        <v>38</v>
      </c>
      <c r="B4" s="109"/>
      <c r="C4" s="109"/>
      <c r="D4" s="30">
        <f>'Cost Summary'!B13</f>
        <v>28.164338735730169</v>
      </c>
      <c r="E4" s="101">
        <v>12</v>
      </c>
      <c r="F4" s="101">
        <v>12</v>
      </c>
      <c r="G4" s="101">
        <v>12</v>
      </c>
      <c r="H4" s="35">
        <f>SUM(E4:G4)</f>
        <v>36</v>
      </c>
      <c r="I4" s="32">
        <f>SUM(D4:G4)</f>
        <v>64.164338735730169</v>
      </c>
      <c r="J4" s="7"/>
      <c r="K4" s="7"/>
      <c r="L4" s="7"/>
      <c r="M4" s="7"/>
    </row>
    <row r="5" spans="1:13" x14ac:dyDescent="0.2">
      <c r="A5" s="109" t="s">
        <v>39</v>
      </c>
      <c r="B5" s="109"/>
      <c r="C5" s="109"/>
      <c r="D5" s="30">
        <f>'Cost Summary'!B14</f>
        <v>30</v>
      </c>
      <c r="E5" s="101">
        <v>24</v>
      </c>
      <c r="F5" s="101">
        <v>14</v>
      </c>
      <c r="G5" s="101">
        <v>14</v>
      </c>
      <c r="H5" s="35">
        <f>SUM(E5:G5)</f>
        <v>52</v>
      </c>
      <c r="I5" s="99">
        <f>SUM(D5:G5)</f>
        <v>82</v>
      </c>
      <c r="J5" s="7"/>
      <c r="K5" s="7"/>
      <c r="L5" s="7"/>
      <c r="M5" s="7"/>
    </row>
    <row r="6" spans="1:13" x14ac:dyDescent="0.2">
      <c r="A6" s="109" t="s">
        <v>40</v>
      </c>
      <c r="B6" s="109"/>
      <c r="C6" s="109"/>
      <c r="D6" s="30">
        <f>'Cost Summary'!B15</f>
        <v>23.010431210944112</v>
      </c>
      <c r="E6" s="101">
        <v>21</v>
      </c>
      <c r="F6" s="101">
        <v>12</v>
      </c>
      <c r="G6" s="101">
        <v>14</v>
      </c>
      <c r="H6" s="35">
        <f>SUM(E6:G6)</f>
        <v>47</v>
      </c>
      <c r="I6" s="99">
        <f>SUM(D6:G6)</f>
        <v>70.01043121094412</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G13" sqref="G13"/>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row>
    <row r="3" spans="1:13" x14ac:dyDescent="0.2">
      <c r="A3" s="108"/>
      <c r="B3" s="108"/>
      <c r="C3" s="108"/>
      <c r="D3" s="27" t="s">
        <v>9</v>
      </c>
      <c r="E3" s="27" t="s">
        <v>6</v>
      </c>
      <c r="F3" s="27" t="s">
        <v>7</v>
      </c>
      <c r="G3" s="27" t="s">
        <v>8</v>
      </c>
      <c r="H3" s="28" t="s">
        <v>16</v>
      </c>
      <c r="I3" s="28" t="s">
        <v>17</v>
      </c>
      <c r="J3" s="6"/>
      <c r="K3" s="6"/>
      <c r="L3" s="6"/>
      <c r="M3" s="6"/>
    </row>
    <row r="4" spans="1:13" x14ac:dyDescent="0.2">
      <c r="A4" s="109" t="s">
        <v>38</v>
      </c>
      <c r="B4" s="109"/>
      <c r="C4" s="109"/>
      <c r="D4" s="30">
        <f>'Cost Summary'!B13</f>
        <v>28.164338735730169</v>
      </c>
      <c r="E4" s="103">
        <v>24</v>
      </c>
      <c r="F4" s="103">
        <v>20</v>
      </c>
      <c r="G4" s="103">
        <v>20</v>
      </c>
      <c r="H4" s="35">
        <f>SUM(E4:G4)</f>
        <v>64</v>
      </c>
      <c r="I4" s="32">
        <f>SUM(D4:G4)</f>
        <v>92.164338735730169</v>
      </c>
      <c r="J4" s="7"/>
      <c r="K4" s="7"/>
      <c r="L4" s="7"/>
      <c r="M4" s="7"/>
    </row>
    <row r="5" spans="1:13" x14ac:dyDescent="0.2">
      <c r="A5" s="109" t="s">
        <v>39</v>
      </c>
      <c r="B5" s="109"/>
      <c r="C5" s="109"/>
      <c r="D5" s="30">
        <f>'Cost Summary'!B14</f>
        <v>30</v>
      </c>
      <c r="E5" s="103">
        <v>30</v>
      </c>
      <c r="F5" s="103">
        <v>20</v>
      </c>
      <c r="G5" s="103">
        <v>20</v>
      </c>
      <c r="H5" s="35">
        <f>SUM(E5:G5)</f>
        <v>70</v>
      </c>
      <c r="I5" s="99">
        <f>SUM(D5:G5)</f>
        <v>100</v>
      </c>
      <c r="J5" s="7"/>
      <c r="K5" s="7"/>
      <c r="L5" s="7"/>
      <c r="M5" s="7"/>
    </row>
    <row r="6" spans="1:13" x14ac:dyDescent="0.2">
      <c r="A6" s="109" t="s">
        <v>40</v>
      </c>
      <c r="B6" s="109"/>
      <c r="C6" s="109"/>
      <c r="D6" s="30">
        <f>'Cost Summary'!B15</f>
        <v>23.010431210944112</v>
      </c>
      <c r="E6" s="103">
        <v>24</v>
      </c>
      <c r="F6" s="103">
        <v>20</v>
      </c>
      <c r="G6" s="103">
        <v>16</v>
      </c>
      <c r="H6" s="35">
        <f>SUM(E6:G6)</f>
        <v>60</v>
      </c>
      <c r="I6" s="99">
        <f>SUM(D6:G6)</f>
        <v>83.01043121094412</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3" ht="15.75" x14ac:dyDescent="0.25">
      <c r="A1" s="9" t="s">
        <v>0</v>
      </c>
      <c r="B1" s="8"/>
      <c r="C1" s="8"/>
      <c r="D1" s="8"/>
      <c r="E1" s="4"/>
      <c r="F1" s="4"/>
      <c r="G1" s="4"/>
      <c r="H1" s="4"/>
      <c r="I1" s="4"/>
      <c r="J1" s="7"/>
    </row>
    <row r="2" spans="1:13" ht="15.75" x14ac:dyDescent="0.25">
      <c r="A2" s="4"/>
      <c r="B2" s="3"/>
      <c r="C2" s="3"/>
      <c r="D2" s="3"/>
      <c r="E2" s="3"/>
      <c r="F2" s="3"/>
      <c r="G2" s="3"/>
      <c r="H2" s="3"/>
      <c r="I2" s="3"/>
      <c r="J2" s="3"/>
    </row>
    <row r="3" spans="1:13" x14ac:dyDescent="0.2">
      <c r="A3" s="108"/>
      <c r="B3" s="108"/>
      <c r="C3" s="108"/>
      <c r="D3" s="27" t="s">
        <v>9</v>
      </c>
      <c r="E3" s="27" t="s">
        <v>6</v>
      </c>
      <c r="F3" s="27" t="s">
        <v>7</v>
      </c>
      <c r="G3" s="27" t="s">
        <v>8</v>
      </c>
      <c r="H3" s="28" t="s">
        <v>16</v>
      </c>
      <c r="I3" s="28" t="s">
        <v>17</v>
      </c>
      <c r="J3" s="6"/>
      <c r="K3" s="6"/>
      <c r="L3" s="6"/>
      <c r="M3" s="6"/>
    </row>
    <row r="4" spans="1:13" x14ac:dyDescent="0.2">
      <c r="A4" s="109" t="s">
        <v>38</v>
      </c>
      <c r="B4" s="109"/>
      <c r="C4" s="109"/>
      <c r="D4" s="30">
        <f>'Cost Summary'!B13</f>
        <v>28.164338735730169</v>
      </c>
      <c r="E4" s="7">
        <f>[1]Evaluation!G13</f>
        <v>18</v>
      </c>
      <c r="F4" s="7">
        <f>[1]Evaluation!J13</f>
        <v>16</v>
      </c>
      <c r="G4" s="7">
        <f>[1]Evaluation!M13</f>
        <v>16</v>
      </c>
      <c r="H4" s="35">
        <f>SUM(E4:G4)</f>
        <v>50</v>
      </c>
      <c r="I4" s="32">
        <f>SUM(D4:G4)</f>
        <v>78.164338735730169</v>
      </c>
      <c r="J4" s="7"/>
      <c r="K4" s="7"/>
      <c r="L4" s="7"/>
      <c r="M4" s="7"/>
    </row>
    <row r="5" spans="1:13" x14ac:dyDescent="0.2">
      <c r="A5" s="109" t="s">
        <v>39</v>
      </c>
      <c r="B5" s="109"/>
      <c r="C5" s="109"/>
      <c r="D5" s="30">
        <f>'Cost Summary'!B14</f>
        <v>30</v>
      </c>
      <c r="E5" s="7">
        <f>[1]Evaluation!G14</f>
        <v>24</v>
      </c>
      <c r="F5" s="7">
        <f>[1]Evaluation!J14</f>
        <v>16</v>
      </c>
      <c r="G5" s="7">
        <f>[1]Evaluation!M14</f>
        <v>20</v>
      </c>
      <c r="H5" s="35">
        <f>SUM(E5:G5)</f>
        <v>60</v>
      </c>
      <c r="I5" s="99">
        <f>SUM(D5:G5)</f>
        <v>90</v>
      </c>
      <c r="J5" s="7"/>
      <c r="K5" s="7"/>
      <c r="L5" s="7"/>
      <c r="M5" s="7"/>
    </row>
    <row r="6" spans="1:13" x14ac:dyDescent="0.2">
      <c r="A6" s="109" t="s">
        <v>40</v>
      </c>
      <c r="B6" s="109"/>
      <c r="C6" s="109"/>
      <c r="D6" s="30">
        <f>'Cost Summary'!B15</f>
        <v>23.010431210944112</v>
      </c>
      <c r="E6" s="7">
        <f>[1]Evaluation!G15</f>
        <v>18</v>
      </c>
      <c r="F6" s="7">
        <f>[1]Evaluation!J15</f>
        <v>20</v>
      </c>
      <c r="G6" s="7">
        <f>[1]Evaluation!M15</f>
        <v>16</v>
      </c>
      <c r="H6" s="35">
        <f>SUM(E6:G6)</f>
        <v>54</v>
      </c>
      <c r="I6" s="99">
        <f>SUM(D6:G6)</f>
        <v>77.01043121094412</v>
      </c>
      <c r="J6" s="7"/>
      <c r="K6" s="7"/>
      <c r="L6" s="7"/>
      <c r="M6" s="7"/>
    </row>
    <row r="7" spans="1:13" x14ac:dyDescent="0.2">
      <c r="A7" s="7"/>
      <c r="B7" s="7"/>
      <c r="C7" s="7"/>
      <c r="D7" s="7"/>
      <c r="E7" s="7"/>
      <c r="F7" s="7"/>
      <c r="G7" s="7"/>
      <c r="H7" s="7"/>
      <c r="I7" s="7"/>
      <c r="J7" s="7"/>
      <c r="K7" s="7"/>
      <c r="L7" s="7"/>
      <c r="M7" s="7"/>
    </row>
    <row r="8" spans="1:13" x14ac:dyDescent="0.2">
      <c r="A8" s="7"/>
      <c r="B8" s="7"/>
      <c r="C8" s="7"/>
      <c r="D8" s="7"/>
      <c r="E8" s="7"/>
      <c r="F8" s="7"/>
      <c r="G8" s="7"/>
      <c r="H8" s="7"/>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108"/>
      <c r="B3" s="108"/>
      <c r="C3" s="108"/>
      <c r="D3" s="27" t="s">
        <v>9</v>
      </c>
      <c r="E3" s="27" t="s">
        <v>6</v>
      </c>
      <c r="F3" s="27" t="s">
        <v>7</v>
      </c>
      <c r="G3" s="27" t="s">
        <v>8</v>
      </c>
      <c r="H3" s="28" t="s">
        <v>16</v>
      </c>
      <c r="I3" s="28" t="s">
        <v>17</v>
      </c>
      <c r="J3" s="6"/>
      <c r="K3" s="6"/>
      <c r="L3" s="6"/>
      <c r="M3" s="6"/>
      <c r="N3" s="7"/>
      <c r="O3" s="7"/>
    </row>
    <row r="4" spans="1:15" x14ac:dyDescent="0.2">
      <c r="A4" s="109" t="s">
        <v>38</v>
      </c>
      <c r="B4" s="109"/>
      <c r="C4" s="109"/>
      <c r="D4" s="30">
        <f>'Cost Summary'!B13</f>
        <v>28.164338735730169</v>
      </c>
      <c r="E4" s="102">
        <v>24</v>
      </c>
      <c r="F4" s="102">
        <v>16</v>
      </c>
      <c r="G4" s="102">
        <v>12</v>
      </c>
      <c r="H4" s="35">
        <f>SUM(E4:G4)</f>
        <v>52</v>
      </c>
      <c r="I4" s="32">
        <f>SUM(D4:G4)</f>
        <v>80.164338735730169</v>
      </c>
      <c r="J4" s="7"/>
      <c r="K4" s="7"/>
      <c r="L4" s="7"/>
      <c r="M4" s="7"/>
      <c r="N4" s="7"/>
      <c r="O4" s="7"/>
    </row>
    <row r="5" spans="1:15" x14ac:dyDescent="0.2">
      <c r="A5" s="109" t="s">
        <v>39</v>
      </c>
      <c r="B5" s="109"/>
      <c r="C5" s="109"/>
      <c r="D5" s="30">
        <f>'Cost Summary'!B14</f>
        <v>30</v>
      </c>
      <c r="E5" s="102">
        <v>30</v>
      </c>
      <c r="F5" s="102">
        <v>20</v>
      </c>
      <c r="G5" s="102">
        <v>16</v>
      </c>
      <c r="H5" s="35">
        <f>SUM(E5:G5)</f>
        <v>66</v>
      </c>
      <c r="I5" s="99">
        <f>SUM(D5:G5)</f>
        <v>96</v>
      </c>
      <c r="J5" s="7"/>
      <c r="K5" s="7"/>
      <c r="L5" s="7"/>
      <c r="M5" s="7"/>
      <c r="N5" s="7"/>
      <c r="O5" s="7"/>
    </row>
    <row r="6" spans="1:15" x14ac:dyDescent="0.2">
      <c r="A6" s="109" t="s">
        <v>40</v>
      </c>
      <c r="B6" s="109"/>
      <c r="C6" s="109"/>
      <c r="D6" s="30">
        <f>'Cost Summary'!B15</f>
        <v>23.010431210944112</v>
      </c>
      <c r="E6" s="102">
        <v>12</v>
      </c>
      <c r="F6" s="102">
        <v>12</v>
      </c>
      <c r="G6" s="102">
        <v>12</v>
      </c>
      <c r="H6" s="35">
        <f>SUM(E6:G6)</f>
        <v>36</v>
      </c>
      <c r="I6" s="99">
        <f>SUM(D6:G6)</f>
        <v>59.010431210944112</v>
      </c>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row>
    <row r="11" spans="1:15" x14ac:dyDescent="0.2">
      <c r="A11" s="7"/>
      <c r="B11" s="7"/>
      <c r="C11" s="7"/>
      <c r="D11" s="7"/>
      <c r="E11" s="7"/>
      <c r="F11" s="7"/>
      <c r="G11" s="7"/>
      <c r="H11" s="7"/>
      <c r="I11" s="7"/>
      <c r="J11" s="7"/>
      <c r="K11" s="7"/>
      <c r="L11" s="7"/>
      <c r="M11" s="7"/>
    </row>
    <row r="12" spans="1:15" x14ac:dyDescent="0.2">
      <c r="A12" s="7"/>
      <c r="B12" s="7"/>
      <c r="C12" s="7"/>
      <c r="D12" s="7"/>
      <c r="E12" s="7"/>
      <c r="F12" s="7"/>
      <c r="G12" s="7"/>
      <c r="H12" s="7"/>
      <c r="I12" s="7"/>
      <c r="J12" s="7"/>
      <c r="K12" s="7"/>
      <c r="L12" s="7"/>
      <c r="M12" s="7"/>
    </row>
    <row r="13" spans="1:15" x14ac:dyDescent="0.2">
      <c r="A13" s="7"/>
      <c r="B13" s="7"/>
      <c r="C13" s="7"/>
      <c r="D13" s="7"/>
      <c r="E13" s="7"/>
      <c r="F13" s="7"/>
      <c r="G13" s="7"/>
      <c r="H13" s="7"/>
      <c r="I13" s="7"/>
      <c r="J13" s="7"/>
      <c r="K13" s="7"/>
      <c r="L13" s="7"/>
      <c r="M13" s="7"/>
    </row>
    <row r="14" spans="1:15" x14ac:dyDescent="0.2">
      <c r="A14" s="7"/>
      <c r="B14" s="7"/>
      <c r="C14" s="7"/>
      <c r="D14" s="7"/>
      <c r="E14" s="7"/>
      <c r="F14" s="7"/>
      <c r="G14" s="7"/>
      <c r="H14" s="7"/>
      <c r="I14" s="7"/>
      <c r="J14" s="7"/>
      <c r="K14" s="7"/>
      <c r="L14" s="7"/>
      <c r="M14" s="7"/>
    </row>
    <row r="15" spans="1:15" x14ac:dyDescent="0.2">
      <c r="A15" s="7"/>
      <c r="B15" s="7"/>
      <c r="C15" s="7"/>
      <c r="D15" s="7"/>
      <c r="E15" s="7"/>
      <c r="F15" s="7"/>
      <c r="G15" s="7"/>
      <c r="H15" s="7"/>
      <c r="I15" s="7"/>
      <c r="J15" s="7"/>
      <c r="K15" s="7"/>
      <c r="L15" s="7"/>
      <c r="M15" s="7"/>
    </row>
    <row r="16" spans="1:15"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K46" sqref="K4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13" ht="15.75" x14ac:dyDescent="0.25">
      <c r="A1" s="9" t="s">
        <v>0</v>
      </c>
      <c r="B1" s="8"/>
      <c r="C1" s="8"/>
      <c r="D1" s="8"/>
      <c r="E1" s="4"/>
      <c r="F1" s="4"/>
      <c r="G1" s="4"/>
      <c r="H1" s="4"/>
      <c r="I1" s="4"/>
    </row>
    <row r="2" spans="1:13" ht="15.75" x14ac:dyDescent="0.25">
      <c r="A2" s="4"/>
      <c r="B2" s="3"/>
      <c r="C2" s="3"/>
      <c r="D2" s="3"/>
      <c r="E2" s="3"/>
      <c r="F2" s="3"/>
      <c r="G2" s="3"/>
      <c r="H2" s="3"/>
      <c r="I2" s="3"/>
      <c r="J2" s="3"/>
    </row>
    <row r="3" spans="1:13" x14ac:dyDescent="0.2">
      <c r="A3" s="108"/>
      <c r="B3" s="108"/>
      <c r="C3" s="108"/>
      <c r="D3" s="27" t="s">
        <v>9</v>
      </c>
      <c r="E3" s="27" t="s">
        <v>6</v>
      </c>
      <c r="F3" s="27" t="s">
        <v>7</v>
      </c>
      <c r="G3" s="27" t="s">
        <v>8</v>
      </c>
      <c r="H3" s="28" t="s">
        <v>16</v>
      </c>
      <c r="I3" s="28" t="s">
        <v>17</v>
      </c>
      <c r="J3" s="6"/>
      <c r="K3" s="6"/>
      <c r="L3" s="6"/>
      <c r="M3" s="6"/>
    </row>
    <row r="4" spans="1:13" x14ac:dyDescent="0.2">
      <c r="A4" s="109" t="s">
        <v>38</v>
      </c>
      <c r="B4" s="109"/>
      <c r="C4" s="109"/>
      <c r="D4" s="30">
        <f>'Cost Summary'!B13</f>
        <v>28.164338735730169</v>
      </c>
      <c r="E4" s="103">
        <v>24</v>
      </c>
      <c r="F4" s="103">
        <v>16</v>
      </c>
      <c r="G4" s="103">
        <v>16</v>
      </c>
      <c r="H4" s="35">
        <f>SUM(E4:G4)</f>
        <v>56</v>
      </c>
      <c r="I4" s="32">
        <f>SUM(D4:G4)</f>
        <v>84.164338735730169</v>
      </c>
    </row>
    <row r="5" spans="1:13" x14ac:dyDescent="0.2">
      <c r="A5" s="109" t="s">
        <v>39</v>
      </c>
      <c r="B5" s="109"/>
      <c r="C5" s="109"/>
      <c r="D5" s="30">
        <f>'Cost Summary'!B14</f>
        <v>30</v>
      </c>
      <c r="E5" s="103">
        <v>30</v>
      </c>
      <c r="F5" s="103">
        <v>16</v>
      </c>
      <c r="G5" s="103">
        <v>16</v>
      </c>
      <c r="H5" s="35">
        <f>SUM(E5:G5)</f>
        <v>62</v>
      </c>
      <c r="I5" s="99">
        <f>SUM(D5:G5)</f>
        <v>92</v>
      </c>
    </row>
    <row r="6" spans="1:13" x14ac:dyDescent="0.2">
      <c r="A6" s="109" t="s">
        <v>40</v>
      </c>
      <c r="B6" s="109"/>
      <c r="C6" s="109"/>
      <c r="D6" s="30">
        <f>'Cost Summary'!B15</f>
        <v>23.010431210944112</v>
      </c>
      <c r="E6" s="103">
        <v>21</v>
      </c>
      <c r="F6" s="103">
        <v>16</v>
      </c>
      <c r="G6" s="103">
        <v>16</v>
      </c>
      <c r="H6" s="35">
        <f>SUM(E6:G6)</f>
        <v>53</v>
      </c>
      <c r="I6" s="99">
        <f>SUM(D6:G6)</f>
        <v>76.01043121094412</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34"/>
  <sheetViews>
    <sheetView workbookViewId="0">
      <selection activeCell="B35" sqref="B35"/>
    </sheetView>
  </sheetViews>
  <sheetFormatPr defaultRowHeight="12.75" x14ac:dyDescent="0.2"/>
  <cols>
    <col min="1" max="1" width="33.5703125" style="7" customWidth="1"/>
    <col min="2" max="2" width="19.7109375" style="7" customWidth="1"/>
    <col min="3" max="3" width="20.85546875" style="7" customWidth="1"/>
    <col min="4" max="4" width="20.28515625" style="7" customWidth="1"/>
    <col min="5" max="6" width="22.85546875" style="7" customWidth="1"/>
    <col min="7" max="7" width="18.140625" style="7" customWidth="1"/>
    <col min="8" max="8" width="20.28515625" style="7" customWidth="1"/>
    <col min="9" max="9" width="9.140625" style="7"/>
    <col min="10" max="10" width="27.85546875" style="7" customWidth="1"/>
    <col min="11" max="11" width="14" style="7" bestFit="1" customWidth="1"/>
    <col min="12" max="12" width="15" style="7" bestFit="1" customWidth="1"/>
    <col min="13" max="13" width="18.42578125" style="7" bestFit="1" customWidth="1"/>
    <col min="14" max="14" width="24.5703125" style="7" customWidth="1"/>
    <col min="15" max="15" width="19.28515625" style="7" customWidth="1"/>
    <col min="16" max="16384" width="9.140625" style="7"/>
  </cols>
  <sheetData>
    <row r="1" spans="1:13" ht="34.5" customHeight="1" thickBot="1" x14ac:dyDescent="0.25">
      <c r="A1" s="110"/>
      <c r="B1" s="44"/>
      <c r="C1" s="45" t="s">
        <v>19</v>
      </c>
      <c r="D1" s="112" t="s">
        <v>20</v>
      </c>
      <c r="E1" s="113"/>
      <c r="F1" s="46"/>
      <c r="G1" s="47"/>
      <c r="H1" s="48" t="s">
        <v>21</v>
      </c>
    </row>
    <row r="2" spans="1:13" ht="39" customHeight="1" thickBot="1" x14ac:dyDescent="0.25">
      <c r="A2" s="111"/>
      <c r="B2" s="49" t="s">
        <v>22</v>
      </c>
      <c r="C2" s="50" t="s">
        <v>23</v>
      </c>
      <c r="D2" s="51" t="s">
        <v>24</v>
      </c>
      <c r="E2" s="52" t="s">
        <v>25</v>
      </c>
      <c r="F2" s="53" t="s">
        <v>44</v>
      </c>
      <c r="G2" s="54" t="s">
        <v>26</v>
      </c>
      <c r="H2" s="55" t="s">
        <v>27</v>
      </c>
      <c r="J2" s="56" t="s">
        <v>28</v>
      </c>
    </row>
    <row r="3" spans="1:13" ht="15" x14ac:dyDescent="0.2">
      <c r="A3" s="57" t="str">
        <f>'Evaluator 1'!A4:C4</f>
        <v>CMC</v>
      </c>
      <c r="B3" s="58">
        <f>J3*D3</f>
        <v>40055.330097087375</v>
      </c>
      <c r="C3" s="59">
        <v>2000</v>
      </c>
      <c r="D3" s="60">
        <v>0.03</v>
      </c>
      <c r="E3" s="98">
        <v>48829</v>
      </c>
      <c r="F3" s="59">
        <f>E3*F7</f>
        <v>195316</v>
      </c>
      <c r="G3" s="61">
        <v>27451</v>
      </c>
      <c r="H3" s="62">
        <f>B3+C3+F3+G3</f>
        <v>264822.33009708737</v>
      </c>
      <c r="J3" s="63">
        <f>(C7-(F3+G3)-C3)/(D3+1)</f>
        <v>1335177.6699029126</v>
      </c>
      <c r="K3" s="64"/>
      <c r="L3" s="64"/>
      <c r="M3" s="64"/>
    </row>
    <row r="4" spans="1:13" ht="15" x14ac:dyDescent="0.2">
      <c r="A4" s="57" t="str">
        <f>'Evaluator 1'!A5:C5</f>
        <v>DPR</v>
      </c>
      <c r="B4" s="58">
        <f>J4*D4</f>
        <v>89129.532833020639</v>
      </c>
      <c r="C4" s="65">
        <v>2000</v>
      </c>
      <c r="D4" s="66">
        <v>6.6000000000000003E-2</v>
      </c>
      <c r="E4" s="65">
        <v>27281</v>
      </c>
      <c r="F4" s="59">
        <f>E4*F7</f>
        <v>109124</v>
      </c>
      <c r="G4" s="67">
        <v>49299</v>
      </c>
      <c r="H4" s="62">
        <f t="shared" ref="H4:H5" si="0">B4+C4+F4+G4</f>
        <v>249552.53283302064</v>
      </c>
      <c r="J4" s="68">
        <f>(C7-(F4+G4)-C4)/(D4+1)</f>
        <v>1350447.4671669793</v>
      </c>
      <c r="K4" s="64"/>
      <c r="L4" s="64"/>
      <c r="M4" s="64"/>
    </row>
    <row r="5" spans="1:13" ht="15" x14ac:dyDescent="0.2">
      <c r="A5" s="57" t="str">
        <f>'Evaluator 1'!A6:C6</f>
        <v>Morganti</v>
      </c>
      <c r="B5" s="58">
        <f>J5*D5</f>
        <v>45230.685990338177</v>
      </c>
      <c r="C5" s="65">
        <v>1500</v>
      </c>
      <c r="D5" s="66">
        <v>3.5000000000000003E-2</v>
      </c>
      <c r="E5" s="65">
        <v>56000</v>
      </c>
      <c r="F5" s="59">
        <f>E5*F7</f>
        <v>224000</v>
      </c>
      <c r="G5" s="67">
        <v>36964</v>
      </c>
      <c r="H5" s="62">
        <f t="shared" si="0"/>
        <v>307694.68599033816</v>
      </c>
      <c r="J5" s="68">
        <f>(C7-(F5+G5)-C5)/(D5+1)</f>
        <v>1292305.314009662</v>
      </c>
      <c r="K5" s="64"/>
      <c r="L5" s="64"/>
      <c r="M5" s="64"/>
    </row>
    <row r="6" spans="1:13" ht="13.5" thickBot="1" x14ac:dyDescent="0.25">
      <c r="A6" s="69"/>
      <c r="B6" s="69"/>
      <c r="C6" s="70"/>
      <c r="D6" s="70"/>
      <c r="E6" s="70"/>
      <c r="F6" s="70"/>
      <c r="G6" s="70"/>
      <c r="H6" s="70"/>
    </row>
    <row r="7" spans="1:13" ht="15.75" thickBot="1" x14ac:dyDescent="0.25">
      <c r="A7" s="69"/>
      <c r="B7" s="71" t="s">
        <v>29</v>
      </c>
      <c r="C7" s="72">
        <v>1600000</v>
      </c>
      <c r="E7" s="73" t="s">
        <v>30</v>
      </c>
      <c r="F7" s="7">
        <v>4</v>
      </c>
      <c r="G7" s="73" t="s">
        <v>31</v>
      </c>
      <c r="H7" s="74">
        <f>MIN(H3:H5)</f>
        <v>249552.53283302064</v>
      </c>
    </row>
    <row r="8" spans="1:13" x14ac:dyDescent="0.2">
      <c r="B8" s="75"/>
    </row>
    <row r="9" spans="1:13" x14ac:dyDescent="0.2">
      <c r="A9" s="69"/>
      <c r="B9" s="76"/>
      <c r="C9" s="76"/>
      <c r="D9" s="69"/>
      <c r="E9" s="69"/>
      <c r="F9" s="69"/>
      <c r="G9" s="69"/>
    </row>
    <row r="10" spans="1:13" ht="15.75" thickBot="1" x14ac:dyDescent="0.3">
      <c r="A10" s="77" t="s">
        <v>32</v>
      </c>
      <c r="B10" s="77" t="s">
        <v>33</v>
      </c>
      <c r="C10" s="77"/>
      <c r="D10" s="77"/>
      <c r="E10" s="77"/>
      <c r="F10" s="77"/>
      <c r="G10" s="77"/>
      <c r="H10" s="77"/>
    </row>
    <row r="11" spans="1:13" ht="21" thickBot="1" x14ac:dyDescent="0.25">
      <c r="A11" s="114" t="s">
        <v>34</v>
      </c>
      <c r="B11" s="115"/>
      <c r="C11" s="115"/>
      <c r="D11" s="115"/>
      <c r="E11" s="116"/>
      <c r="F11" s="78"/>
      <c r="G11" s="69"/>
      <c r="H11" s="79"/>
      <c r="I11" s="79"/>
      <c r="J11" s="79"/>
      <c r="K11" s="80"/>
      <c r="M11" s="79"/>
    </row>
    <row r="12" spans="1:13" ht="13.5" thickBot="1" x14ac:dyDescent="0.25">
      <c r="A12" s="81"/>
      <c r="B12" s="82" t="s">
        <v>15</v>
      </c>
      <c r="C12" s="83" t="s">
        <v>13</v>
      </c>
      <c r="D12" s="84" t="s">
        <v>35</v>
      </c>
      <c r="E12" s="84" t="s">
        <v>36</v>
      </c>
      <c r="F12" s="85"/>
      <c r="G12" s="86"/>
      <c r="H12" s="87"/>
      <c r="I12" s="80"/>
      <c r="J12" s="80"/>
      <c r="K12" s="80"/>
      <c r="L12" s="87"/>
      <c r="M12" s="80"/>
    </row>
    <row r="13" spans="1:13" ht="15" x14ac:dyDescent="0.2">
      <c r="A13" s="88" t="str">
        <f>A3</f>
        <v>CMC</v>
      </c>
      <c r="B13" s="89">
        <f>((1-(H3-H7)/H7)*30)</f>
        <v>28.164338735730169</v>
      </c>
      <c r="C13" s="90">
        <f>RANK(B13,$B$13:$B$15,0)</f>
        <v>2</v>
      </c>
      <c r="D13" s="91">
        <f>$H$7-H3</f>
        <v>-15269.797264066729</v>
      </c>
      <c r="E13" s="92">
        <f>(-D13/$H$7)</f>
        <v>6.1188708808994456E-2</v>
      </c>
      <c r="F13" s="93"/>
      <c r="G13" s="94"/>
      <c r="H13" s="80"/>
      <c r="I13" s="79"/>
      <c r="J13" s="79"/>
      <c r="K13" s="79"/>
      <c r="L13" s="87"/>
      <c r="M13" s="79"/>
    </row>
    <row r="14" spans="1:13" ht="15" x14ac:dyDescent="0.2">
      <c r="A14" s="88" t="str">
        <f t="shared" ref="A14:A15" si="1">A4</f>
        <v>DPR</v>
      </c>
      <c r="B14" s="104">
        <f>((1-(H4-H7)/H7)*30)</f>
        <v>30</v>
      </c>
      <c r="C14" s="90">
        <f>RANK(B14,$B$13:$B$15,0)</f>
        <v>1</v>
      </c>
      <c r="D14" s="91">
        <f>$H$7-H4</f>
        <v>0</v>
      </c>
      <c r="E14" s="92">
        <f>(-D14/$H$7)</f>
        <v>0</v>
      </c>
      <c r="F14" s="93"/>
      <c r="G14" s="94"/>
      <c r="H14" s="80"/>
      <c r="I14" s="79"/>
      <c r="J14" s="79"/>
      <c r="K14" s="79"/>
      <c r="L14" s="87"/>
      <c r="M14" s="79"/>
    </row>
    <row r="15" spans="1:13" ht="15" x14ac:dyDescent="0.2">
      <c r="A15" s="88" t="str">
        <f t="shared" si="1"/>
        <v>Morganti</v>
      </c>
      <c r="B15" s="104">
        <f>((1-(H5-H7)/H7)*30)</f>
        <v>23.010431210944112</v>
      </c>
      <c r="C15" s="90">
        <f>RANK(B15,$B$13:$B$15,0)</f>
        <v>3</v>
      </c>
      <c r="D15" s="91">
        <f>$H$7-H5</f>
        <v>-58142.153157317516</v>
      </c>
      <c r="E15" s="92">
        <f>(-D15/$H$7)</f>
        <v>0.2329856263018629</v>
      </c>
      <c r="F15" s="93"/>
      <c r="G15" s="95" t="s">
        <v>21</v>
      </c>
      <c r="H15" s="80"/>
      <c r="I15" s="79"/>
      <c r="J15" s="79"/>
      <c r="K15" s="79"/>
      <c r="L15" s="87"/>
      <c r="M15" s="79"/>
    </row>
    <row r="16" spans="1:13" x14ac:dyDescent="0.2">
      <c r="H16" s="79"/>
      <c r="I16" s="79"/>
      <c r="J16" s="79"/>
      <c r="K16" s="79"/>
      <c r="L16" s="79"/>
      <c r="M16" s="79"/>
    </row>
    <row r="17" spans="1:13" x14ac:dyDescent="0.2">
      <c r="H17" s="79"/>
      <c r="I17" s="79"/>
      <c r="J17" s="79"/>
      <c r="K17" s="79"/>
      <c r="L17" s="79"/>
      <c r="M17" s="79"/>
    </row>
    <row r="18" spans="1:13" ht="15" customHeight="1" x14ac:dyDescent="0.2">
      <c r="A18" s="117" t="s">
        <v>42</v>
      </c>
      <c r="B18" s="117"/>
      <c r="H18" s="96"/>
      <c r="I18" s="79"/>
      <c r="J18" s="97"/>
      <c r="K18" s="97"/>
      <c r="L18" s="97"/>
      <c r="M18" s="97"/>
    </row>
    <row r="19" spans="1:13" x14ac:dyDescent="0.2">
      <c r="A19" s="117"/>
      <c r="B19" s="117"/>
    </row>
    <row r="20" spans="1:13" x14ac:dyDescent="0.2">
      <c r="A20" s="117"/>
      <c r="B20" s="117"/>
    </row>
    <row r="21" spans="1:13" x14ac:dyDescent="0.2">
      <c r="A21" s="117"/>
      <c r="B21" s="117"/>
    </row>
    <row r="22" spans="1:13" x14ac:dyDescent="0.2">
      <c r="A22" s="117"/>
      <c r="B22" s="117"/>
    </row>
    <row r="28" spans="1:13" ht="13.5" thickBot="1" x14ac:dyDescent="0.25">
      <c r="A28" s="125" t="s">
        <v>45</v>
      </c>
      <c r="B28" s="125"/>
      <c r="C28" s="105"/>
      <c r="D28" s="105"/>
      <c r="E28" s="105"/>
    </row>
    <row r="29" spans="1:13" x14ac:dyDescent="0.2">
      <c r="A29" s="126" t="s">
        <v>46</v>
      </c>
      <c r="B29" s="129" t="s">
        <v>47</v>
      </c>
      <c r="C29" s="118" t="s">
        <v>48</v>
      </c>
      <c r="D29" s="118" t="s">
        <v>49</v>
      </c>
      <c r="E29" s="118" t="s">
        <v>15</v>
      </c>
    </row>
    <row r="30" spans="1:13" x14ac:dyDescent="0.2">
      <c r="A30" s="127"/>
      <c r="B30" s="130"/>
      <c r="C30" s="119"/>
      <c r="D30" s="119"/>
      <c r="E30" s="119"/>
    </row>
    <row r="31" spans="1:13" ht="13.5" thickBot="1" x14ac:dyDescent="0.25">
      <c r="A31" s="128"/>
      <c r="B31" s="131"/>
      <c r="C31" s="120"/>
      <c r="D31" s="120"/>
      <c r="E31" s="120"/>
    </row>
    <row r="32" spans="1:13" ht="15" x14ac:dyDescent="0.2">
      <c r="A32" s="22" t="str">
        <f>A13</f>
        <v>CMC</v>
      </c>
      <c r="B32" s="106">
        <f>H3</f>
        <v>264822.33009708737</v>
      </c>
      <c r="C32" s="121">
        <v>30</v>
      </c>
      <c r="D32" s="123">
        <f>MIN(B32:B34)</f>
        <v>249552.53283302064</v>
      </c>
      <c r="E32" s="107">
        <f>$C$32*($D$32/B32)</f>
        <v>28.270183946519698</v>
      </c>
    </row>
    <row r="33" spans="1:5" ht="15" x14ac:dyDescent="0.2">
      <c r="A33" s="22" t="str">
        <f t="shared" ref="A33:A34" si="2">A14</f>
        <v>DPR</v>
      </c>
      <c r="B33" s="106">
        <f t="shared" ref="B33:B34" si="3">H4</f>
        <v>249552.53283302064</v>
      </c>
      <c r="C33" s="122"/>
      <c r="D33" s="124"/>
      <c r="E33" s="107">
        <f t="shared" ref="E33:E34" si="4">$C$32*($D$32/B33)</f>
        <v>30</v>
      </c>
    </row>
    <row r="34" spans="1:5" ht="15" x14ac:dyDescent="0.2">
      <c r="A34" s="22" t="str">
        <f t="shared" si="2"/>
        <v>Morganti</v>
      </c>
      <c r="B34" s="106">
        <f t="shared" si="3"/>
        <v>307694.68599033816</v>
      </c>
      <c r="C34" s="122"/>
      <c r="D34" s="124"/>
      <c r="E34" s="107">
        <f t="shared" si="4"/>
        <v>24.331183884097705</v>
      </c>
    </row>
  </sheetData>
  <mergeCells count="12">
    <mergeCell ref="C32:C34"/>
    <mergeCell ref="D32:D34"/>
    <mergeCell ref="A28:B28"/>
    <mergeCell ref="A29:A31"/>
    <mergeCell ref="B29:B31"/>
    <mergeCell ref="C29:C31"/>
    <mergeCell ref="D29:D31"/>
    <mergeCell ref="A1:A2"/>
    <mergeCell ref="D1:E1"/>
    <mergeCell ref="A11:E11"/>
    <mergeCell ref="A18:B22"/>
    <mergeCell ref="E29:E3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
  <sheetViews>
    <sheetView workbookViewId="0">
      <selection activeCell="F8" sqref="F8"/>
    </sheetView>
  </sheetViews>
  <sheetFormatPr defaultRowHeight="15" x14ac:dyDescent="0.2"/>
  <cols>
    <col min="1" max="1" width="33" style="13" customWidth="1"/>
    <col min="2" max="3" width="6.42578125" style="13" bestFit="1" customWidth="1"/>
    <col min="4" max="7" width="7.7109375" style="13" customWidth="1"/>
    <col min="8" max="8" width="8.85546875" style="13" customWidth="1"/>
    <col min="9" max="9" width="7.5703125" style="13" customWidth="1"/>
    <col min="10" max="10" width="7.7109375" style="13" bestFit="1" customWidth="1"/>
    <col min="11" max="11" width="7.85546875" style="13" bestFit="1" customWidth="1"/>
    <col min="12" max="12" width="9" style="13" customWidth="1"/>
    <col min="13" max="14" width="7.85546875" style="13" bestFit="1" customWidth="1"/>
    <col min="15" max="15" width="7.7109375" style="13" bestFit="1" customWidth="1"/>
    <col min="16" max="16" width="9.140625" style="13"/>
    <col min="17" max="17" width="8.28515625" style="13" customWidth="1"/>
    <col min="18" max="22" width="4.140625" style="13" bestFit="1" customWidth="1"/>
    <col min="23" max="23" width="4.140625" style="13" customWidth="1"/>
    <col min="24" max="24" width="7.140625" style="13" bestFit="1" customWidth="1"/>
    <col min="25" max="16384" width="9.140625" style="13"/>
  </cols>
  <sheetData>
    <row r="1" spans="1:25" ht="15.75" x14ac:dyDescent="0.25">
      <c r="A1" s="10" t="s">
        <v>10</v>
      </c>
      <c r="B1" s="11"/>
      <c r="C1" s="10"/>
      <c r="D1" s="10"/>
      <c r="E1" s="10"/>
      <c r="F1" s="10"/>
      <c r="G1" s="10"/>
      <c r="H1" s="10"/>
      <c r="I1" s="10"/>
      <c r="J1" s="12"/>
      <c r="K1" s="12"/>
    </row>
    <row r="2" spans="1:25" ht="6" customHeight="1" x14ac:dyDescent="0.25">
      <c r="A2" s="10"/>
      <c r="B2" s="11"/>
      <c r="C2" s="10"/>
      <c r="D2" s="10"/>
      <c r="E2" s="10"/>
      <c r="F2" s="10"/>
      <c r="G2" s="10"/>
      <c r="H2" s="10"/>
      <c r="I2" s="10"/>
      <c r="J2" s="12"/>
      <c r="K2" s="12"/>
    </row>
    <row r="3" spans="1:25" ht="15.75" x14ac:dyDescent="0.25">
      <c r="A3" s="132" t="s">
        <v>43</v>
      </c>
      <c r="B3" s="132"/>
      <c r="C3" s="132"/>
      <c r="D3" s="132"/>
      <c r="E3" s="132"/>
      <c r="F3" s="132"/>
      <c r="G3" s="132"/>
      <c r="H3" s="132"/>
      <c r="I3" s="132"/>
      <c r="J3" s="12"/>
      <c r="K3" s="12"/>
    </row>
    <row r="4" spans="1:25" x14ac:dyDescent="0.2">
      <c r="A4" s="11"/>
      <c r="B4" s="11"/>
      <c r="C4" s="11"/>
      <c r="D4" s="11"/>
      <c r="E4" s="11"/>
      <c r="F4" s="11"/>
      <c r="G4" s="11"/>
      <c r="H4" s="14"/>
      <c r="I4" s="14"/>
      <c r="J4" s="15"/>
      <c r="K4" s="15"/>
    </row>
    <row r="5" spans="1:25" ht="15.75" x14ac:dyDescent="0.25">
      <c r="F5" s="36"/>
      <c r="G5" s="36"/>
      <c r="H5" s="34" t="s">
        <v>16</v>
      </c>
      <c r="I5" s="16"/>
      <c r="J5" s="16"/>
      <c r="K5" s="16"/>
      <c r="L5" s="16"/>
      <c r="M5" s="16"/>
      <c r="N5" s="16"/>
      <c r="O5" s="16"/>
      <c r="P5" s="34" t="s">
        <v>37</v>
      </c>
      <c r="Q5" s="34"/>
      <c r="R5" s="16"/>
      <c r="X5" s="133" t="s">
        <v>13</v>
      </c>
      <c r="Y5" s="133"/>
    </row>
    <row r="6" spans="1:25" s="19" customFormat="1" ht="135" customHeight="1" x14ac:dyDescent="0.2">
      <c r="A6" s="17"/>
      <c r="B6" s="18" t="s">
        <v>1</v>
      </c>
      <c r="C6" s="18" t="s">
        <v>2</v>
      </c>
      <c r="D6" s="18" t="s">
        <v>3</v>
      </c>
      <c r="E6" s="18" t="s">
        <v>4</v>
      </c>
      <c r="F6" s="18" t="s">
        <v>5</v>
      </c>
      <c r="G6" s="18" t="s">
        <v>41</v>
      </c>
      <c r="H6" s="40" t="s">
        <v>14</v>
      </c>
      <c r="J6" s="18" t="s">
        <v>1</v>
      </c>
      <c r="K6" s="18" t="s">
        <v>2</v>
      </c>
      <c r="L6" s="18" t="s">
        <v>3</v>
      </c>
      <c r="M6" s="18" t="s">
        <v>4</v>
      </c>
      <c r="N6" s="18" t="s">
        <v>5</v>
      </c>
      <c r="O6" s="18" t="s">
        <v>41</v>
      </c>
      <c r="P6" s="40" t="s">
        <v>14</v>
      </c>
      <c r="Q6" s="13"/>
      <c r="R6" s="18" t="str">
        <f t="shared" ref="R6:W6" si="0">J6</f>
        <v>Evaluator 1</v>
      </c>
      <c r="S6" s="18" t="str">
        <f t="shared" si="0"/>
        <v>Evaluator 2</v>
      </c>
      <c r="T6" s="18" t="str">
        <f t="shared" si="0"/>
        <v>Evaluator 3</v>
      </c>
      <c r="U6" s="18" t="str">
        <f t="shared" si="0"/>
        <v>Evaluator 4</v>
      </c>
      <c r="V6" s="18" t="str">
        <f t="shared" si="0"/>
        <v>Evaluator 5</v>
      </c>
      <c r="W6" s="18" t="str">
        <f t="shared" si="0"/>
        <v>Evaluator 6</v>
      </c>
      <c r="X6" s="40" t="s">
        <v>18</v>
      </c>
      <c r="Y6" s="31" t="s">
        <v>12</v>
      </c>
    </row>
    <row r="7" spans="1:25" ht="16.5" customHeight="1" x14ac:dyDescent="0.2">
      <c r="A7" s="22" t="str">
        <f>'Evaluator 1'!A4:C4</f>
        <v>CMC</v>
      </c>
      <c r="B7" s="37">
        <f>'Evaluator 1'!H4</f>
        <v>47.6</v>
      </c>
      <c r="C7" s="37">
        <f>'Evaluator 2'!H4</f>
        <v>36</v>
      </c>
      <c r="D7" s="37">
        <f>'Evaluator 3'!H4</f>
        <v>64</v>
      </c>
      <c r="E7" s="37">
        <f>'Evaluator 4'!H4</f>
        <v>50</v>
      </c>
      <c r="F7" s="37">
        <f>'Evaluator 5'!H4</f>
        <v>52</v>
      </c>
      <c r="G7" s="37">
        <f>'Evaluator 6'!H4</f>
        <v>56</v>
      </c>
      <c r="H7" s="41">
        <f>AVERAGE(B7:G7)</f>
        <v>50.933333333333337</v>
      </c>
      <c r="I7" s="37"/>
      <c r="J7" s="20">
        <f>'Evaluator 1'!I4</f>
        <v>75.764338735730178</v>
      </c>
      <c r="K7" s="20">
        <f>'Evaluator 2'!I4</f>
        <v>64.164338735730169</v>
      </c>
      <c r="L7" s="20">
        <f>'Evaluator 3'!I4</f>
        <v>92.164338735730169</v>
      </c>
      <c r="M7" s="20">
        <f>'Evaluator 4'!I4</f>
        <v>78.164338735730169</v>
      </c>
      <c r="N7" s="20">
        <f>'Evaluator 5'!I4</f>
        <v>80.164338735730169</v>
      </c>
      <c r="O7" s="20">
        <f>'Evaluator 6'!I4</f>
        <v>84.164338735730169</v>
      </c>
      <c r="P7" s="41">
        <f>AVERAGE(J7:O7)</f>
        <v>79.097672069063492</v>
      </c>
      <c r="Q7" s="37"/>
      <c r="R7" s="21">
        <f>RANK(J7,$J$7:$J$9,0)</f>
        <v>2</v>
      </c>
      <c r="S7" s="21">
        <f>RANK(K7,$K$7:$K$9,0)</f>
        <v>3</v>
      </c>
      <c r="T7" s="21">
        <f>RANK(L7,$L$7:$L$9,0)</f>
        <v>2</v>
      </c>
      <c r="U7" s="21">
        <f>RANK(M7,$M$7:$M$9,0)</f>
        <v>2</v>
      </c>
      <c r="V7" s="21">
        <f>RANK(N7,$N$7:$N$9,0)</f>
        <v>2</v>
      </c>
      <c r="W7" s="21"/>
      <c r="X7" s="42">
        <f>AVERAGE(R7:V7)</f>
        <v>2.2000000000000002</v>
      </c>
      <c r="Y7" s="24">
        <f>RANK(X7,$X$7:$X$9,1)</f>
        <v>2</v>
      </c>
    </row>
    <row r="8" spans="1:25" ht="16.5" customHeight="1" x14ac:dyDescent="0.2">
      <c r="A8" s="22" t="str">
        <f>'Evaluator 1'!A5:C5</f>
        <v>DPR</v>
      </c>
      <c r="B8" s="37">
        <f>'Evaluator 1'!H5</f>
        <v>56.2</v>
      </c>
      <c r="C8" s="37">
        <f>'Evaluator 2'!H5</f>
        <v>52</v>
      </c>
      <c r="D8" s="37">
        <f>'Evaluator 3'!H5</f>
        <v>70</v>
      </c>
      <c r="E8" s="37">
        <f>'Evaluator 4'!H5</f>
        <v>60</v>
      </c>
      <c r="F8" s="37">
        <f>'Evaluator 5'!H5</f>
        <v>66</v>
      </c>
      <c r="G8" s="37">
        <f>'Evaluator 6'!H5</f>
        <v>62</v>
      </c>
      <c r="H8" s="41">
        <f t="shared" ref="H8:H9" si="1">AVERAGE(B8:G8)</f>
        <v>61.033333333333331</v>
      </c>
      <c r="I8" s="38"/>
      <c r="J8" s="20">
        <f>'Evaluator 1'!I5</f>
        <v>86.2</v>
      </c>
      <c r="K8" s="20">
        <f>'Evaluator 2'!I5</f>
        <v>82</v>
      </c>
      <c r="L8" s="20">
        <f>'Evaluator 3'!I5</f>
        <v>100</v>
      </c>
      <c r="M8" s="20">
        <f>'Evaluator 4'!I5</f>
        <v>90</v>
      </c>
      <c r="N8" s="20">
        <f>'Evaluator 5'!I5</f>
        <v>96</v>
      </c>
      <c r="O8" s="20">
        <f>'Evaluator 6'!I5</f>
        <v>92</v>
      </c>
      <c r="P8" s="41">
        <f t="shared" ref="P8:P9" si="2">AVERAGE(J8:O8)</f>
        <v>91.033333333333346</v>
      </c>
      <c r="Q8" s="38"/>
      <c r="R8" s="39">
        <f>RANK(J8,$J$7:$J$9,0)</f>
        <v>1</v>
      </c>
      <c r="S8" s="39">
        <f>RANK(K8,$K$7:$K$9,0)</f>
        <v>1</v>
      </c>
      <c r="T8" s="39">
        <f>RANK(L8,$L$7:$L$9,0)</f>
        <v>1</v>
      </c>
      <c r="U8" s="39">
        <f>RANK(M8,$M$7:$M$9,0)</f>
        <v>1</v>
      </c>
      <c r="V8" s="39">
        <f>RANK(N8,$N$7:$N$9,0)</f>
        <v>1</v>
      </c>
      <c r="W8" s="39"/>
      <c r="X8" s="43">
        <f>AVERAGE(R8:V8)</f>
        <v>1</v>
      </c>
      <c r="Y8" s="24">
        <f>RANK(X8,$X$7:$X$9,1)</f>
        <v>1</v>
      </c>
    </row>
    <row r="9" spans="1:25" ht="16.5" customHeight="1" x14ac:dyDescent="0.2">
      <c r="A9" s="22" t="str">
        <f>'Evaluator 1'!A6:C6</f>
        <v>Morganti</v>
      </c>
      <c r="B9" s="37">
        <f>'Evaluator 1'!H6</f>
        <v>49</v>
      </c>
      <c r="C9" s="37">
        <f>'Evaluator 2'!H6</f>
        <v>47</v>
      </c>
      <c r="D9" s="37">
        <f>'Evaluator 3'!H6</f>
        <v>60</v>
      </c>
      <c r="E9" s="37">
        <f>'Evaluator 4'!H6</f>
        <v>54</v>
      </c>
      <c r="F9" s="37">
        <f>'Evaluator 5'!H6</f>
        <v>36</v>
      </c>
      <c r="G9" s="37">
        <f>'Evaluator 6'!H6</f>
        <v>53</v>
      </c>
      <c r="H9" s="41">
        <f t="shared" si="1"/>
        <v>49.833333333333336</v>
      </c>
      <c r="I9" s="38"/>
      <c r="J9" s="20">
        <f>'Evaluator 1'!I6</f>
        <v>72.01043121094412</v>
      </c>
      <c r="K9" s="20">
        <f>'Evaluator 2'!I6</f>
        <v>70.01043121094412</v>
      </c>
      <c r="L9" s="20">
        <f>'Evaluator 3'!I6</f>
        <v>83.01043121094412</v>
      </c>
      <c r="M9" s="20">
        <f>'Evaluator 4'!I6</f>
        <v>77.01043121094412</v>
      </c>
      <c r="N9" s="20">
        <f>'Evaluator 5'!I6</f>
        <v>59.010431210944112</v>
      </c>
      <c r="O9" s="20">
        <f>'Evaluator 6'!I6</f>
        <v>76.01043121094412</v>
      </c>
      <c r="P9" s="41">
        <f t="shared" si="2"/>
        <v>72.843764544277448</v>
      </c>
      <c r="Q9" s="38"/>
      <c r="R9" s="39">
        <f>RANK(J9,$J$7:$J$9,0)</f>
        <v>3</v>
      </c>
      <c r="S9" s="39">
        <f>RANK(K9,$K$7:$K$9,0)</f>
        <v>2</v>
      </c>
      <c r="T9" s="39">
        <f>RANK(L9,$L$7:$L$9,0)</f>
        <v>3</v>
      </c>
      <c r="U9" s="39">
        <f>RANK(M9,$M$7:$M$9,0)</f>
        <v>3</v>
      </c>
      <c r="V9" s="39">
        <f>RANK(N9,$N$7:$N$9,0)</f>
        <v>3</v>
      </c>
      <c r="W9" s="39"/>
      <c r="X9" s="43">
        <f>AVERAGE(R9:V9)</f>
        <v>2.8</v>
      </c>
      <c r="Y9" s="24">
        <f>RANK(X9,$X$7:$X$9,1)</f>
        <v>3</v>
      </c>
    </row>
    <row r="10" spans="1:25" x14ac:dyDescent="0.2">
      <c r="L10" s="33"/>
      <c r="M10" s="33"/>
      <c r="N10" s="33"/>
      <c r="O10" s="33"/>
      <c r="P10" s="33"/>
      <c r="Q10" s="33"/>
    </row>
    <row r="15" spans="1:25" x14ac:dyDescent="0.2">
      <c r="A15" s="23" t="s">
        <v>11</v>
      </c>
    </row>
    <row r="16" spans="1:25" x14ac:dyDescent="0.2">
      <c r="A16" s="23"/>
    </row>
  </sheetData>
  <mergeCells count="2">
    <mergeCell ref="A3:I3"/>
    <mergeCell ref="X5:Y5"/>
  </mergeCells>
  <pageMargins left="0.24" right="0.3" top="1" bottom="1" header="0.5" footer="0.5"/>
  <pageSetup scale="95" orientation="landscape" horizontalDpi="1200" verticalDpi="1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7"/>
  <sheetViews>
    <sheetView tabSelected="1" workbookViewId="0">
      <selection activeCell="O31" sqref="O31"/>
    </sheetView>
  </sheetViews>
  <sheetFormatPr defaultRowHeight="12.75" x14ac:dyDescent="0.2"/>
  <cols>
    <col min="1" max="1" width="20.7109375" style="135" customWidth="1"/>
    <col min="2" max="2" width="6.28515625" style="135" customWidth="1"/>
    <col min="3" max="3" width="10.5703125" style="135" bestFit="1" customWidth="1"/>
    <col min="4" max="4" width="9.140625" style="135" customWidth="1"/>
    <col min="5" max="5" width="6.5703125" style="135" customWidth="1"/>
    <col min="6" max="6" width="10.5703125" style="135" bestFit="1" customWidth="1"/>
    <col min="7" max="7" width="9.140625" style="135" customWidth="1"/>
    <col min="8" max="8" width="6.5703125" style="135" customWidth="1"/>
    <col min="9" max="9" width="10.5703125" style="135" bestFit="1" customWidth="1"/>
    <col min="10" max="10" width="9.140625" style="135" customWidth="1"/>
    <col min="11" max="11" width="6.7109375" style="135" customWidth="1"/>
    <col min="12" max="12" width="10.5703125" style="135" bestFit="1" customWidth="1"/>
    <col min="13" max="13" width="9.140625" style="135" customWidth="1"/>
    <col min="14" max="14" width="6.28515625" style="135" customWidth="1"/>
    <col min="15" max="15" width="10.5703125" style="135" bestFit="1" customWidth="1"/>
    <col min="16" max="16" width="9.140625" style="135" customWidth="1"/>
    <col min="17" max="17" width="6.28515625" style="135" customWidth="1"/>
    <col min="18" max="18" width="10.5703125" style="135" bestFit="1" customWidth="1"/>
    <col min="19" max="19" width="9.140625" style="135" customWidth="1"/>
    <col min="20" max="20" width="6.7109375" style="135" customWidth="1"/>
    <col min="21" max="21" width="10.5703125" style="135" bestFit="1" customWidth="1"/>
    <col min="22" max="22" width="9.140625" style="135" customWidth="1"/>
    <col min="23" max="23" width="6.28515625" style="135" customWidth="1"/>
    <col min="24" max="24" width="10.5703125" style="135" bestFit="1" customWidth="1"/>
    <col min="25" max="25" width="9.140625" style="135" customWidth="1"/>
    <col min="26" max="26" width="6.28515625" style="135" customWidth="1"/>
    <col min="27" max="27" width="10.5703125" style="135" bestFit="1" customWidth="1"/>
    <col min="28" max="28" width="9.140625" style="135" customWidth="1"/>
    <col min="29" max="29" width="6.7109375" style="135" customWidth="1"/>
    <col min="30" max="30" width="10.5703125" style="135" bestFit="1" customWidth="1"/>
    <col min="31" max="31" width="9.140625" style="135" customWidth="1"/>
    <col min="32" max="32" width="6.28515625" style="135" customWidth="1"/>
    <col min="33" max="33" width="10.5703125" style="135" bestFit="1" customWidth="1"/>
    <col min="34" max="34" width="9.140625" style="135" customWidth="1"/>
    <col min="35" max="35" width="6.28515625" style="135" customWidth="1"/>
    <col min="36" max="36" width="10.5703125" style="135" bestFit="1" customWidth="1"/>
    <col min="37" max="37" width="9.140625" style="135" customWidth="1"/>
    <col min="38" max="38" width="7.140625" style="135" customWidth="1"/>
    <col min="39" max="39" width="6.140625" style="135" customWidth="1"/>
    <col min="40" max="40" width="9.140625" style="135"/>
    <col min="41" max="41" width="17.5703125" style="135" bestFit="1" customWidth="1"/>
    <col min="42" max="16384" width="9.140625" style="135"/>
  </cols>
  <sheetData>
    <row r="1" spans="1:38" ht="15.75" x14ac:dyDescent="0.25">
      <c r="A1" s="134" t="s">
        <v>50</v>
      </c>
      <c r="B1" s="134"/>
      <c r="C1" s="134"/>
      <c r="D1" s="134"/>
      <c r="E1" s="134"/>
      <c r="F1" s="134"/>
      <c r="G1" s="134"/>
      <c r="H1" s="134"/>
      <c r="I1" s="134"/>
      <c r="J1" s="134"/>
    </row>
    <row r="2" spans="1:38" ht="15.75" x14ac:dyDescent="0.25">
      <c r="A2" s="136" t="s">
        <v>43</v>
      </c>
      <c r="B2" s="137"/>
      <c r="C2" s="137"/>
      <c r="D2" s="137"/>
      <c r="E2" s="137"/>
      <c r="F2" s="137"/>
      <c r="G2" s="137"/>
      <c r="H2" s="137"/>
      <c r="I2" s="137"/>
      <c r="J2" s="137"/>
    </row>
    <row r="3" spans="1:38" x14ac:dyDescent="0.2">
      <c r="A3" s="138" t="s">
        <v>51</v>
      </c>
      <c r="B3" s="139"/>
      <c r="C3" s="139"/>
      <c r="D3" s="139"/>
    </row>
    <row r="4" spans="1:38" ht="15" customHeight="1" x14ac:dyDescent="0.2">
      <c r="A4" s="138" t="s">
        <v>52</v>
      </c>
      <c r="B4" s="140" t="s">
        <v>53</v>
      </c>
      <c r="C4" s="140"/>
      <c r="D4" s="140"/>
      <c r="E4" s="138"/>
    </row>
    <row r="5" spans="1:38" ht="15" customHeight="1" x14ac:dyDescent="0.2">
      <c r="D5" s="141"/>
      <c r="E5" s="138"/>
    </row>
    <row r="6" spans="1:38" ht="15" customHeight="1" x14ac:dyDescent="0.2"/>
    <row r="7" spans="1:38" ht="15" customHeight="1" x14ac:dyDescent="0.2"/>
    <row r="9" spans="1:38" ht="11.25" customHeight="1" thickBot="1" x14ac:dyDescent="0.25"/>
    <row r="10" spans="1:38" s="142" customFormat="1" ht="13.5" thickBot="1" x14ac:dyDescent="0.25">
      <c r="B10" s="143" t="s">
        <v>54</v>
      </c>
      <c r="C10" s="144"/>
      <c r="D10" s="145"/>
      <c r="E10" s="143" t="s">
        <v>55</v>
      </c>
      <c r="F10" s="144"/>
      <c r="G10" s="145"/>
      <c r="H10" s="143" t="s">
        <v>56</v>
      </c>
      <c r="I10" s="144"/>
      <c r="J10" s="145"/>
      <c r="K10" s="143" t="s">
        <v>57</v>
      </c>
      <c r="L10" s="144"/>
      <c r="M10" s="145"/>
    </row>
    <row r="11" spans="1:38" s="142" customFormat="1" ht="87" customHeight="1" thickBot="1" x14ac:dyDescent="0.25">
      <c r="B11" s="146" t="s">
        <v>58</v>
      </c>
      <c r="C11" s="147"/>
      <c r="D11" s="148"/>
      <c r="E11" s="149" t="s">
        <v>59</v>
      </c>
      <c r="F11" s="150"/>
      <c r="G11" s="151"/>
      <c r="H11" s="149" t="s">
        <v>60</v>
      </c>
      <c r="I11" s="150"/>
      <c r="J11" s="151"/>
      <c r="K11" s="149" t="s">
        <v>61</v>
      </c>
      <c r="L11" s="150"/>
      <c r="M11" s="151"/>
    </row>
    <row r="12" spans="1:38" s="157" customFormat="1" ht="23.25" thickBot="1" x14ac:dyDescent="0.25">
      <c r="A12" s="152"/>
      <c r="B12" s="153" t="s">
        <v>62</v>
      </c>
      <c r="C12" s="154"/>
      <c r="D12" s="155"/>
      <c r="E12" s="153" t="s">
        <v>62</v>
      </c>
      <c r="F12" s="154"/>
      <c r="G12" s="155"/>
      <c r="H12" s="153" t="s">
        <v>62</v>
      </c>
      <c r="I12" s="154"/>
      <c r="J12" s="155"/>
      <c r="K12" s="153" t="s">
        <v>62</v>
      </c>
      <c r="L12" s="154"/>
      <c r="M12" s="155"/>
      <c r="N12" s="156" t="s">
        <v>63</v>
      </c>
    </row>
    <row r="13" spans="1:38" ht="15" customHeight="1" x14ac:dyDescent="0.2">
      <c r="A13" s="103" t="s">
        <v>38</v>
      </c>
      <c r="B13" s="158"/>
      <c r="C13" s="159">
        <v>6</v>
      </c>
      <c r="D13" s="160">
        <f>B13*$C$13</f>
        <v>0</v>
      </c>
      <c r="E13" s="158"/>
      <c r="F13" s="159">
        <v>6</v>
      </c>
      <c r="G13" s="160">
        <f>E13*$F$13</f>
        <v>0</v>
      </c>
      <c r="H13" s="158"/>
      <c r="I13" s="159">
        <v>4</v>
      </c>
      <c r="J13" s="160">
        <f>H13*$I$13</f>
        <v>0</v>
      </c>
      <c r="K13" s="158"/>
      <c r="L13" s="159">
        <v>4</v>
      </c>
      <c r="M13" s="160">
        <f>K13*$L$13</f>
        <v>0</v>
      </c>
      <c r="N13" s="161">
        <f>D13+G13+J13+M13</f>
        <v>0</v>
      </c>
    </row>
    <row r="14" spans="1:38" ht="15" customHeight="1" x14ac:dyDescent="0.2">
      <c r="A14" s="103" t="s">
        <v>39</v>
      </c>
      <c r="B14" s="158"/>
      <c r="C14" s="159"/>
      <c r="D14" s="160">
        <f t="shared" ref="D14:D15" si="0">B14*$C$13</f>
        <v>0</v>
      </c>
      <c r="E14" s="158"/>
      <c r="F14" s="159"/>
      <c r="G14" s="160">
        <f t="shared" ref="G14:G15" si="1">E14*$F$13</f>
        <v>0</v>
      </c>
      <c r="H14" s="158"/>
      <c r="I14" s="159"/>
      <c r="J14" s="160">
        <f t="shared" ref="J14:J15" si="2">H14*$I$13</f>
        <v>0</v>
      </c>
      <c r="K14" s="158"/>
      <c r="L14" s="159"/>
      <c r="M14" s="160">
        <f t="shared" ref="M14:M15" si="3">K14*$L$13</f>
        <v>0</v>
      </c>
      <c r="N14" s="161">
        <f t="shared" ref="N14:N15" si="4">D14+G14+J14+M14</f>
        <v>0</v>
      </c>
    </row>
    <row r="15" spans="1:38" ht="15" customHeight="1" x14ac:dyDescent="0.2">
      <c r="A15" s="103" t="s">
        <v>40</v>
      </c>
      <c r="B15" s="158"/>
      <c r="C15" s="159"/>
      <c r="D15" s="160">
        <f t="shared" si="0"/>
        <v>0</v>
      </c>
      <c r="E15" s="158"/>
      <c r="F15" s="159"/>
      <c r="G15" s="160">
        <f t="shared" si="1"/>
        <v>0</v>
      </c>
      <c r="H15" s="158"/>
      <c r="I15" s="159"/>
      <c r="J15" s="160">
        <f t="shared" si="2"/>
        <v>0</v>
      </c>
      <c r="K15" s="158"/>
      <c r="L15" s="159"/>
      <c r="M15" s="160">
        <f t="shared" si="3"/>
        <v>0</v>
      </c>
      <c r="N15" s="161">
        <f t="shared" si="4"/>
        <v>0</v>
      </c>
    </row>
    <row r="16" spans="1:38" s="162" customFormat="1" ht="7.5" customHeight="1" x14ac:dyDescent="0.2">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row>
    <row r="17" spans="1:32" s="164" customFormat="1" ht="6.75" customHeight="1" x14ac:dyDescent="0.2"/>
    <row r="19" spans="1:32" x14ac:dyDescent="0.2">
      <c r="A19" s="165" t="s">
        <v>64</v>
      </c>
      <c r="G19" s="166"/>
      <c r="H19" s="166"/>
    </row>
    <row r="20" spans="1:32" x14ac:dyDescent="0.2">
      <c r="G20" s="166"/>
      <c r="H20" s="166"/>
      <c r="I20" s="166"/>
      <c r="J20" s="166"/>
    </row>
    <row r="21" spans="1:32" ht="15" x14ac:dyDescent="0.25">
      <c r="G21" s="166"/>
      <c r="H21" s="166"/>
      <c r="I21" s="166"/>
      <c r="J21" s="166"/>
      <c r="Q21" s="167"/>
    </row>
    <row r="22" spans="1:32" ht="15" x14ac:dyDescent="0.25">
      <c r="G22" s="166"/>
      <c r="H22" s="166"/>
      <c r="I22" s="166"/>
      <c r="J22" s="166"/>
      <c r="Q22" s="167"/>
    </row>
    <row r="23" spans="1:32" ht="15" x14ac:dyDescent="0.25">
      <c r="G23" s="166"/>
      <c r="H23" s="166"/>
      <c r="I23" s="166"/>
      <c r="J23" s="166"/>
      <c r="Q23" s="167"/>
    </row>
    <row r="24" spans="1:32" ht="15" x14ac:dyDescent="0.25">
      <c r="G24" s="166"/>
      <c r="H24" s="166"/>
      <c r="I24" s="166"/>
      <c r="J24" s="166"/>
      <c r="Q24" s="167"/>
    </row>
    <row r="25" spans="1:32" ht="15" x14ac:dyDescent="0.25">
      <c r="G25" s="166"/>
      <c r="H25" s="166"/>
      <c r="I25" s="166"/>
      <c r="J25" s="166"/>
      <c r="Q25" s="167"/>
    </row>
    <row r="26" spans="1:32" ht="15" x14ac:dyDescent="0.25">
      <c r="G26" s="166"/>
      <c r="H26" s="166"/>
      <c r="I26" s="166"/>
      <c r="J26" s="166"/>
      <c r="Q26" s="167"/>
    </row>
    <row r="27" spans="1:32" x14ac:dyDescent="0.2">
      <c r="B27" s="166"/>
      <c r="C27" s="166"/>
      <c r="D27" s="166"/>
      <c r="E27" s="166"/>
      <c r="F27" s="166"/>
      <c r="G27" s="166"/>
      <c r="H27" s="166"/>
      <c r="I27" s="166"/>
      <c r="J27" s="166"/>
    </row>
    <row r="28" spans="1:32" x14ac:dyDescent="0.2">
      <c r="H28" s="166"/>
      <c r="I28" s="166"/>
      <c r="J28" s="166"/>
    </row>
    <row r="29" spans="1:32" x14ac:dyDescent="0.2">
      <c r="I29" s="166"/>
      <c r="J29" s="166"/>
      <c r="K29" s="166"/>
      <c r="L29" s="166"/>
      <c r="M29" s="166"/>
      <c r="N29" s="166"/>
      <c r="T29" s="166"/>
    </row>
    <row r="30" spans="1:32" x14ac:dyDescent="0.2">
      <c r="I30" s="166"/>
      <c r="J30" s="166"/>
      <c r="K30" s="166"/>
      <c r="L30" s="166"/>
      <c r="M30" s="166"/>
      <c r="N30" s="166"/>
      <c r="T30" s="166"/>
    </row>
    <row r="31" spans="1:32" x14ac:dyDescent="0.2">
      <c r="L31" s="166"/>
      <c r="M31" s="166"/>
      <c r="N31" s="166"/>
    </row>
    <row r="32" spans="1:32" x14ac:dyDescent="0.2">
      <c r="L32" s="166"/>
      <c r="M32" s="166"/>
      <c r="N32" s="166"/>
      <c r="U32" s="166"/>
      <c r="V32" s="166"/>
      <c r="W32" s="166"/>
      <c r="AD32" s="166"/>
      <c r="AE32" s="166"/>
      <c r="AF32" s="166"/>
    </row>
    <row r="33" spans="1:32" x14ac:dyDescent="0.2">
      <c r="L33" s="166"/>
      <c r="M33" s="166"/>
      <c r="N33" s="166"/>
      <c r="U33" s="166"/>
      <c r="V33" s="166"/>
      <c r="W33" s="166"/>
      <c r="AD33" s="166"/>
      <c r="AE33" s="166"/>
      <c r="AF33" s="166"/>
    </row>
    <row r="34" spans="1:32" x14ac:dyDescent="0.2">
      <c r="L34" s="166"/>
      <c r="M34" s="166"/>
      <c r="N34" s="166"/>
      <c r="U34" s="166"/>
      <c r="V34" s="166"/>
      <c r="W34" s="166"/>
      <c r="AD34" s="166"/>
      <c r="AE34" s="166"/>
      <c r="AF34" s="166"/>
    </row>
    <row r="47" spans="1:32" x14ac:dyDescent="0.2">
      <c r="A47" s="168" t="s">
        <v>65</v>
      </c>
    </row>
  </sheetData>
  <mergeCells count="15">
    <mergeCell ref="K10:M10"/>
    <mergeCell ref="B11:D11"/>
    <mergeCell ref="E11:G11"/>
    <mergeCell ref="H11:J11"/>
    <mergeCell ref="K11:M11"/>
    <mergeCell ref="C13:C15"/>
    <mergeCell ref="F13:F15"/>
    <mergeCell ref="I13:I15"/>
    <mergeCell ref="L13:L15"/>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Cost Summary</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2019-07-16T13:58:22Z</dcterms:modified>
</cp:coreProperties>
</file>