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54F77804-2686-41CB-BCA3-F2F4E71CD63C}" xr6:coauthVersionLast="36" xr6:coauthVersionMax="47" xr10:uidLastSave="{00000000-0000-0000-0000-000000000000}"/>
  <bookViews>
    <workbookView xWindow="0" yWindow="0" windowWidth="28800" windowHeight="14610" tabRatio="722" activeTab="6"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B8" i="13" l="1"/>
  <c r="B7" i="13"/>
  <c r="B6" i="13"/>
  <c r="B5" i="13"/>
  <c r="A6" i="13" l="1"/>
  <c r="A7" i="13"/>
  <c r="A8" i="13"/>
  <c r="A5" i="13"/>
  <c r="D5" i="13" l="1"/>
  <c r="E5" i="13" s="1"/>
  <c r="D4" i="5" l="1"/>
  <c r="J4" i="5" s="1"/>
  <c r="D7" i="1" s="1"/>
  <c r="D4" i="3"/>
  <c r="J4" i="3" s="1"/>
  <c r="C7" i="1" s="1"/>
  <c r="D4" i="10"/>
  <c r="J4" i="10" s="1"/>
  <c r="F7" i="1" s="1"/>
  <c r="D4" i="9"/>
  <c r="J4" i="9" s="1"/>
  <c r="E7" i="1" s="1"/>
  <c r="D4" i="2"/>
  <c r="J4" i="2" s="1"/>
  <c r="B7" i="1" s="1"/>
  <c r="E8" i="13"/>
  <c r="E7" i="13"/>
  <c r="E6" i="13"/>
  <c r="D5" i="3" l="1"/>
  <c r="J5" i="3" s="1"/>
  <c r="C8" i="1" s="1"/>
  <c r="D5" i="10"/>
  <c r="J5" i="10" s="1"/>
  <c r="F8" i="1" s="1"/>
  <c r="D5" i="9"/>
  <c r="J5" i="9" s="1"/>
  <c r="E8" i="1" s="1"/>
  <c r="D5" i="5"/>
  <c r="J5" i="5" s="1"/>
  <c r="D8" i="1" s="1"/>
  <c r="D5" i="2"/>
  <c r="J5" i="2" s="1"/>
  <c r="B8" i="1" s="1"/>
  <c r="D7" i="3"/>
  <c r="J7" i="3" s="1"/>
  <c r="C10" i="1" s="1"/>
  <c r="D7" i="5"/>
  <c r="J7" i="5" s="1"/>
  <c r="D10" i="1" s="1"/>
  <c r="D7" i="10"/>
  <c r="J7" i="10" s="1"/>
  <c r="F10" i="1" s="1"/>
  <c r="D7" i="9"/>
  <c r="J7" i="9" s="1"/>
  <c r="E10" i="1" s="1"/>
  <c r="D7" i="2"/>
  <c r="J7" i="2" s="1"/>
  <c r="B10" i="1" s="1"/>
  <c r="D6" i="10"/>
  <c r="J6" i="10" s="1"/>
  <c r="F9" i="1" s="1"/>
  <c r="D6" i="9"/>
  <c r="J6" i="9" s="1"/>
  <c r="E9" i="1" s="1"/>
  <c r="D6" i="5"/>
  <c r="J6" i="5" s="1"/>
  <c r="D9" i="1" s="1"/>
  <c r="D6" i="3"/>
  <c r="J6" i="3" s="1"/>
  <c r="C9" i="1" s="1"/>
  <c r="D6" i="2"/>
  <c r="J6" i="2" s="1"/>
  <c r="B9" i="1" s="1"/>
  <c r="G7" i="1"/>
  <c r="G8" i="1" l="1"/>
  <c r="G10" i="1"/>
  <c r="G9" i="1"/>
  <c r="A8" i="1"/>
  <c r="A9" i="1"/>
  <c r="A10" i="1"/>
  <c r="A7" i="1"/>
  <c r="H10" i="1" l="1"/>
  <c r="H9" i="1"/>
  <c r="H7"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8F24B88-BB9B-4B0F-9C2C-7AF29851AB12}">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D81DEFA-EB10-49EE-9273-CEEE8064B66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<sst xmlns="http://schemas.openxmlformats.org/spreadsheetml/2006/main" count="103" uniqueCount="45">
  <si>
    <t xml:space="preserve">RESPONDENT SUMMARY </t>
  </si>
  <si>
    <t>Criteria 1</t>
  </si>
  <si>
    <t>Criteria 2</t>
  </si>
  <si>
    <t>Criteria 3</t>
  </si>
  <si>
    <t>Criteria 4</t>
  </si>
  <si>
    <t>Criteria 5</t>
  </si>
  <si>
    <t>Criteria 6</t>
  </si>
  <si>
    <t>EVALUATION SUMMARY</t>
  </si>
  <si>
    <t>Rank of Average</t>
  </si>
  <si>
    <t>Average Total Score</t>
  </si>
  <si>
    <t xml:space="preserve">Bidders </t>
  </si>
  <si>
    <t xml:space="preserve">Bidders Amount </t>
  </si>
  <si>
    <t>Lowest cost</t>
  </si>
  <si>
    <t>Score</t>
  </si>
  <si>
    <t>Points</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</si>
  <si>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</si>
  <si>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</si>
  <si>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</si>
  <si>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RFPCSP-730-UofH-3051 University of Houston Campus Lighting + Security Phase II</t>
  </si>
  <si>
    <t>ICS Energy Management Service LLC</t>
  </si>
  <si>
    <t>METCO Engineering Inc</t>
  </si>
  <si>
    <t>NOBLE TEXAS BUILDERS</t>
  </si>
  <si>
    <t>RNDI Companiesco</t>
  </si>
  <si>
    <t>University of Houston Evaluation Matrix $1 Million+</t>
  </si>
  <si>
    <t>Name</t>
  </si>
  <si>
    <t>Evaluation Due Date</t>
  </si>
  <si>
    <t>Wed 8/13/2025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</si>
  <si>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</si>
  <si>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</si>
  <si>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</si>
  <si>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</si>
  <si>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</si>
  <si>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</si>
  <si>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</si>
  <si>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</si>
  <si>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</si>
  <si>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</si>
  <si>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**ONLY PURCHASING WILL EVALUATE COST - EVERYONE ELSE LEAVE BLANK**
Criterion 1: Respondent’s Cost and Delivery Proposal </t>
  </si>
  <si>
    <t xml:space="preserve">Respondent’s qualifications and experience with a focus on Lighting and Security Installations. </t>
  </si>
  <si>
    <t xml:space="preserve">Respondent’s qualifications and experience of Proposed Construction Team  </t>
  </si>
  <si>
    <t>Respondent’s construction and execution plan</t>
  </si>
  <si>
    <t xml:space="preserve">Respondent’s project planning and scheduling </t>
  </si>
  <si>
    <t xml:space="preserve">Respondent’s safety management program </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</si>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</sst>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color theme="1"/>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9">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7" fillId="0" borderId="27" applyNumberFormat="0" applyFill="0" applyAlignment="0" applyProtection="0"/>
    <xf numFmtId="0" fontId="35" fillId="21" borderId="26" applyNumberFormat="0" applyAlignment="0" applyProtection="0"/>
    <xf numFmtId="0" fontId="25" fillId="21" borderId="28" applyNumberFormat="0" applyAlignment="0" applyProtection="0"/>
    <xf numFmtId="0" fontId="32" fillId="8" borderId="24" applyNumberFormat="0" applyAlignment="0" applyProtection="0"/>
    <xf numFmtId="0" fontId="25" fillId="21" borderId="24" applyNumberFormat="0" applyAlignment="0" applyProtection="0"/>
    <xf numFmtId="0" fontId="32" fillId="8" borderId="28" applyNumberFormat="0" applyAlignment="0" applyProtection="0"/>
    <xf numFmtId="0" fontId="25" fillId="21" borderId="28" applyNumberFormat="0" applyAlignment="0" applyProtection="0"/>
    <xf numFmtId="0" fontId="20" fillId="2" borderId="25" applyNumberFormat="0" applyFont="0" applyAlignment="0" applyProtection="0"/>
    <xf numFmtId="0" fontId="20" fillId="2" borderId="29" applyNumberFormat="0" applyFont="0" applyAlignment="0" applyProtection="0"/>
    <xf numFmtId="0" fontId="20" fillId="2" borderId="29" applyNumberFormat="0" applyFont="0" applyAlignment="0" applyProtection="0"/>
    <xf numFmtId="0" fontId="37" fillId="0" borderId="31" applyNumberFormat="0" applyFill="0" applyAlignment="0" applyProtection="0"/>
    <xf numFmtId="0" fontId="3" fillId="0" borderId="0"/>
    <xf numFmtId="0" fontId="20" fillId="2" borderId="25" applyNumberFormat="0" applyFont="0" applyAlignment="0" applyProtection="0"/>
    <xf numFmtId="0" fontId="20" fillId="2" borderId="29" applyNumberFormat="0" applyFont="0" applyAlignment="0" applyProtection="0"/>
    <xf numFmtId="0" fontId="35" fillId="21" borderId="30" applyNumberFormat="0" applyAlignment="0" applyProtection="0"/>
    <xf numFmtId="0" fontId="37" fillId="0" borderId="27" applyNumberFormat="0" applyFill="0" applyAlignment="0" applyProtection="0"/>
    <xf numFmtId="0" fontId="35" fillId="21" borderId="26" applyNumberFormat="0" applyAlignment="0" applyProtection="0"/>
    <xf numFmtId="0" fontId="32" fillId="8" borderId="24" applyNumberFormat="0" applyAlignment="0" applyProtection="0"/>
    <xf numFmtId="0" fontId="25" fillId="21" borderId="24" applyNumberFormat="0" applyAlignment="0" applyProtection="0"/>
    <xf numFmtId="0" fontId="35" fillId="21" borderId="30" applyNumberFormat="0" applyAlignment="0" applyProtection="0"/>
    <xf numFmtId="9" fontId="3" fillId="0" borderId="0" applyFont="0" applyFill="0" applyBorder="0" applyAlignment="0" applyProtection="0"/>
    <xf numFmtId="0" fontId="32" fillId="8" borderId="28" applyNumberFormat="0" applyAlignment="0" applyProtection="0"/>
    <xf numFmtId="0" fontId="20" fillId="2" borderId="25" applyNumberFormat="0" applyFont="0" applyAlignment="0" applyProtection="0"/>
    <xf numFmtId="0" fontId="37" fillId="0" borderId="31" applyNumberFormat="0" applyFill="0" applyAlignment="0" applyProtection="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114">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2" fillId="0" borderId="0" xfId="0" applyFont="1" applyAlignment="1">
      <alignment horizontal="left"/>
    </xf>
    <xf numFmtId="0" fontId="42" fillId="26" borderId="0" xfId="0" applyFont="1" applyFill="1"/>
    <xf numFmtId="0" fontId="43" fillId="26" borderId="0" xfId="0" applyFont="1" applyFill="1"/>
    <xf numFmtId="0" fontId="19" fillId="26" borderId="0" xfId="0" applyFont="1" applyFill="1"/>
    <xf numFmtId="0" fontId="18" fillId="26" borderId="0" xfId="0" applyFont="1" applyFill="1" applyAlignment="1">
      <alignment horizontal="left" vertical="center"/>
    </xf>
    <xf numFmtId="0" fontId="18" fillId="26" borderId="0" xfId="0" applyFont="1" applyFill="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left"/>
    </xf>
    <xf numFmtId="0" fontId="44" fillId="26" borderId="0" xfId="0" applyFont="1" applyFill="1"/>
    <xf numFmtId="0" fontId="46" fillId="0" borderId="10" xfId="100" applyFont="1" applyBorder="1" applyAlignment="1">
      <alignment horizontal="right"/>
    </xf>
    <xf numFmtId="0" fontId="48" fillId="0" borderId="10" xfId="100" applyFont="1" applyBorder="1" applyAlignment="1">
      <alignment horizontal="right"/>
    </xf>
    <xf numFmtId="0" fontId="46" fillId="0" borderId="0" xfId="98" applyFont="1"/>
    <xf numFmtId="0" fontId="42" fillId="26" borderId="0" xfId="0" applyFont="1" applyFill="1" applyAlignment="1">
      <alignment horizontal="right"/>
    </xf>
    <xf numFmtId="2" fontId="0" fillId="0" borderId="0" xfId="0" applyNumberFormat="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4" fontId="19" fillId="26" borderId="22" xfId="0" applyNumberFormat="1" applyFont="1" applyFill="1" applyBorder="1" applyAlignment="1">
      <alignment horizontal="right"/>
    </xf>
    <xf numFmtId="0" fontId="46" fillId="0" borderId="21" xfId="98" applyFont="1" applyBorder="1" applyAlignment="1">
      <alignment vertical="center"/>
    </xf>
    <xf numFmtId="44" fontId="41" fillId="24" borderId="0" xfId="105" applyFont="1" applyFill="1"/>
    <xf numFmtId="2" fontId="47" fillId="0" borderId="0" xfId="98" applyNumberFormat="1" applyFont="1"/>
    <xf numFmtId="2" fontId="47" fillId="0" borderId="0" xfId="0" applyNumberFormat="1" applyFont="1"/>
    <xf numFmtId="2" fontId="19" fillId="26" borderId="11" xfId="0" applyNumberFormat="1" applyFont="1" applyFill="1" applyBorder="1"/>
    <xf numFmtId="0" fontId="40" fillId="26" borderId="0" xfId="0" applyFont="1" applyFill="1"/>
    <xf numFmtId="0" fontId="20" fillId="0" borderId="0" xfId="98"/>
    <xf numFmtId="4" fontId="19" fillId="27" borderId="22" xfId="0" applyNumberFormat="1" applyFont="1" applyFill="1" applyBorder="1" applyAlignment="1">
      <alignment horizontal="right"/>
    </xf>
    <xf numFmtId="0" fontId="19" fillId="27" borderId="11" xfId="0" applyFont="1" applyFill="1" applyBorder="1" applyAlignment="1">
      <alignment horizontal="left"/>
    </xf>
    <xf numFmtId="0" fontId="40" fillId="26" borderId="13" xfId="0" applyFont="1" applyFill="1" applyBorder="1" applyAlignment="1">
      <alignment horizontal="center"/>
    </xf>
    <xf numFmtId="0" fontId="18" fillId="26" borderId="0" xfId="0" applyFont="1" applyFill="1" applyAlignment="1">
      <alignment horizontal="center"/>
    </xf>
    <xf numFmtId="0" fontId="42" fillId="26" borderId="0" xfId="0" applyFont="1" applyFill="1" applyAlignment="1">
      <alignment horizontal="center"/>
    </xf>
    <xf numFmtId="0" fontId="40" fillId="27" borderId="13" xfId="0" applyFont="1" applyFill="1" applyBorder="1" applyAlignment="1">
      <alignment horizontal="center"/>
    </xf>
    <xf numFmtId="2" fontId="19" fillId="27" borderId="11" xfId="0" applyNumberFormat="1" applyFont="1" applyFill="1" applyBorder="1"/>
    <xf numFmtId="0" fontId="19" fillId="26" borderId="0" xfId="0" applyFont="1" applyFill="1" applyAlignment="1">
      <alignment horizontal="center"/>
    </xf>
    <xf numFmtId="0" fontId="39" fillId="26" borderId="14" xfId="0" applyFont="1" applyFill="1" applyBorder="1" applyAlignment="1">
      <alignment horizontal="center" textRotation="90" wrapText="1"/>
    </xf>
    <xf numFmtId="0" fontId="43" fillId="26" borderId="0" xfId="0" applyFont="1" applyFill="1" applyAlignment="1">
      <alignment horizontal="center"/>
    </xf>
    <xf numFmtId="0" fontId="18" fillId="26" borderId="0" xfId="98" applyFont="1" applyFill="1" applyAlignment="1">
      <alignment wrapText="1"/>
    </xf>
    <xf numFmtId="0" fontId="20" fillId="26" borderId="0" xfId="98" applyFill="1"/>
    <xf numFmtId="0" fontId="19" fillId="26" borderId="0" xfId="98" applyFont="1" applyFill="1"/>
    <xf numFmtId="0" fontId="45" fillId="26" borderId="0" xfId="137" applyFont="1" applyFill="1" applyAlignment="1">
      <alignment horizontal="left"/>
    </xf>
    <xf numFmtId="0" fontId="49" fillId="26" borderId="0" xfId="137" applyFont="1" applyFill="1"/>
    <xf numFmtId="0" fontId="51" fillId="26" borderId="0" xfId="138" applyFont="1" applyFill="1" applyAlignment="1">
      <alignment wrapText="1"/>
    </xf>
    <xf numFmtId="0" fontId="20" fillId="24" borderId="35" xfId="98" applyFill="1" applyBorder="1" applyAlignment="1">
      <alignment horizontal="center" wrapText="1"/>
    </xf>
    <xf numFmtId="0" fontId="51" fillId="26" borderId="0" xfId="138" applyFont="1" applyFill="1" applyAlignment="1"/>
    <xf numFmtId="0" fontId="51" fillId="26" borderId="0" xfId="138" applyFont="1" applyFill="1" applyAlignment="1">
      <alignment horizontal="left"/>
    </xf>
    <xf numFmtId="0" fontId="20" fillId="26" borderId="0" xfId="98" applyFill="1" applyAlignment="1">
      <alignment horizontal="center"/>
    </xf>
    <xf numFmtId="0" fontId="54" fillId="26" borderId="0" xfId="98" applyFont="1" applyFill="1" applyAlignment="1">
      <alignment wrapText="1"/>
    </xf>
    <xf numFmtId="0" fontId="54" fillId="26" borderId="0" xfId="98" applyFont="1" applyFill="1" applyAlignment="1">
      <alignment horizontal="center" wrapText="1"/>
    </xf>
    <xf numFmtId="0" fontId="55" fillId="26" borderId="11" xfId="98" applyFont="1" applyFill="1" applyBorder="1" applyAlignment="1">
      <alignment horizontal="center" wrapText="1"/>
    </xf>
    <xf numFmtId="0" fontId="55" fillId="26" borderId="12" xfId="98" applyFont="1" applyFill="1" applyBorder="1" applyAlignment="1">
      <alignment horizontal="center" wrapText="1"/>
    </xf>
    <xf numFmtId="0" fontId="20" fillId="29" borderId="0" xfId="98" applyFill="1"/>
    <xf numFmtId="0" fontId="20" fillId="29" borderId="43" xfId="98" applyFill="1" applyBorder="1"/>
    <xf numFmtId="0" fontId="20" fillId="26" borderId="10" xfId="98" applyFill="1" applyBorder="1"/>
    <xf numFmtId="0" fontId="48" fillId="26" borderId="0" xfId="98" applyFont="1" applyFill="1"/>
    <xf numFmtId="0" fontId="20" fillId="26" borderId="0" xfId="98" applyFill="1" applyAlignment="1">
      <alignment wrapText="1"/>
    </xf>
    <xf numFmtId="0" fontId="56" fillId="0" borderId="0" xfId="137" applyFont="1" applyAlignment="1">
      <alignment horizontal="left"/>
    </xf>
    <xf numFmtId="0" fontId="41" fillId="26" borderId="0" xfId="98" applyFont="1" applyFill="1"/>
    <xf numFmtId="0" fontId="50" fillId="26" borderId="0" xfId="138" applyFill="1"/>
    <xf numFmtId="0" fontId="44" fillId="26" borderId="0" xfId="98" applyFont="1" applyFill="1"/>
    <xf numFmtId="0" fontId="46" fillId="0" borderId="0" xfId="98" applyFont="1" applyAlignment="1">
      <alignment horizontal="left"/>
    </xf>
    <xf numFmtId="0" fontId="45" fillId="0" borderId="10" xfId="100" applyFont="1" applyBorder="1" applyAlignment="1">
      <alignment horizontal="center"/>
    </xf>
    <xf numFmtId="1" fontId="20" fillId="0" borderId="23" xfId="1" applyNumberFormat="1" applyFont="1" applyBorder="1" applyAlignment="1">
      <alignment horizontal="center" vertical="center"/>
    </xf>
    <xf numFmtId="1" fontId="20" fillId="0" borderId="0" xfId="1" applyNumberFormat="1" applyFont="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26" borderId="0" xfId="0" applyFont="1" applyFill="1" applyAlignment="1">
      <alignment horizontal="left"/>
    </xf>
    <xf numFmtId="0" fontId="41" fillId="26" borderId="0" xfId="98" applyFont="1" applyFill="1" applyAlignment="1">
      <alignment horizontal="left" wrapText="1"/>
    </xf>
    <xf numFmtId="0" fontId="18" fillId="26" borderId="0" xfId="98" applyFont="1" applyFill="1" applyAlignment="1">
      <alignment horizontal="left" wrapText="1"/>
    </xf>
    <xf numFmtId="0" fontId="18" fillId="26" borderId="0" xfId="98" applyFont="1" applyFill="1" applyAlignment="1">
      <alignment horizontal="left"/>
    </xf>
    <xf numFmtId="0" fontId="20" fillId="24" borderId="32" xfId="137" applyFont="1" applyFill="1" applyBorder="1" applyAlignment="1">
      <alignment horizontal="center"/>
    </xf>
    <xf numFmtId="0" fontId="20" fillId="24" borderId="33" xfId="137" applyFont="1" applyFill="1" applyBorder="1" applyAlignment="1">
      <alignment horizontal="center"/>
    </xf>
    <xf numFmtId="0" fontId="20" fillId="24" borderId="34" xfId="137" applyFont="1" applyFill="1" applyBorder="1" applyAlignment="1">
      <alignment horizontal="center"/>
    </xf>
    <xf numFmtId="165" fontId="49" fillId="26" borderId="32" xfId="137" applyNumberFormat="1" applyFont="1" applyFill="1" applyBorder="1" applyAlignment="1">
      <alignment horizontal="center"/>
    </xf>
    <xf numFmtId="165" fontId="49" fillId="26" borderId="33" xfId="137" applyNumberFormat="1" applyFont="1" applyFill="1" applyBorder="1" applyAlignment="1">
      <alignment horizontal="center"/>
    </xf>
    <xf numFmtId="165" fontId="49" fillId="26" borderId="34" xfId="137" applyNumberFormat="1" applyFont="1" applyFill="1" applyBorder="1" applyAlignment="1">
      <alignment horizontal="center"/>
    </xf>
    <xf numFmtId="0" fontId="51" fillId="26" borderId="0" xfId="138" applyFont="1" applyFill="1" applyAlignment="1">
      <alignment horizontal="left" wrapText="1"/>
    </xf>
    <xf numFmtId="0" fontId="51" fillId="26" borderId="0" xfId="138" applyFont="1" applyFill="1" applyAlignment="1">
      <alignment horizontal="left"/>
    </xf>
    <xf numFmtId="0" fontId="46" fillId="28" borderId="36" xfId="98" applyFont="1" applyFill="1" applyBorder="1" applyAlignment="1">
      <alignment horizontal="left"/>
    </xf>
    <xf numFmtId="0" fontId="46" fillId="28" borderId="23" xfId="98" applyFont="1" applyFill="1" applyBorder="1" applyAlignment="1">
      <alignment horizontal="left"/>
    </xf>
    <xf numFmtId="0" fontId="46" fillId="28" borderId="37" xfId="98" applyFont="1" applyFill="1" applyBorder="1" applyAlignment="1">
      <alignment horizontal="left"/>
    </xf>
    <xf numFmtId="0" fontId="54" fillId="25" borderId="38" xfId="98" applyFont="1" applyFill="1" applyBorder="1" applyAlignment="1">
      <alignment horizontal="center" wrapText="1"/>
    </xf>
    <xf numFmtId="0" fontId="54" fillId="25" borderId="39" xfId="98" applyFont="1" applyFill="1" applyBorder="1" applyAlignment="1">
      <alignment horizontal="center" wrapText="1"/>
    </xf>
    <xf numFmtId="0" fontId="54" fillId="25" borderId="40" xfId="98" applyFont="1" applyFill="1" applyBorder="1" applyAlignment="1">
      <alignment horizontal="center" wrapText="1"/>
    </xf>
    <xf numFmtId="0" fontId="52" fillId="26" borderId="36" xfId="98" applyFont="1" applyFill="1" applyBorder="1" applyAlignment="1">
      <alignment horizontal="center" vertical="center" wrapText="1"/>
    </xf>
    <xf numFmtId="0" fontId="44" fillId="26" borderId="23" xfId="98" applyFont="1" applyFill="1" applyBorder="1" applyAlignment="1">
      <alignment horizontal="center" vertical="center" wrapText="1"/>
    </xf>
    <xf numFmtId="0" fontId="44" fillId="26" borderId="37" xfId="98" applyFont="1" applyFill="1" applyBorder="1" applyAlignment="1">
      <alignment horizontal="center" vertical="center" wrapText="1"/>
    </xf>
    <xf numFmtId="0" fontId="53" fillId="26" borderId="36" xfId="98" applyFont="1" applyFill="1" applyBorder="1" applyAlignment="1">
      <alignment horizontal="center" vertical="center" wrapText="1"/>
    </xf>
    <xf numFmtId="0" fontId="53" fillId="26" borderId="23" xfId="98" applyFont="1" applyFill="1" applyBorder="1" applyAlignment="1">
      <alignment horizontal="center" vertical="center" wrapText="1"/>
    </xf>
    <xf numFmtId="0" fontId="53" fillId="26" borderId="37" xfId="98" applyFont="1" applyFill="1" applyBorder="1" applyAlignment="1">
      <alignment horizontal="center" vertical="center" wrapText="1"/>
    </xf>
    <xf numFmtId="0" fontId="20" fillId="24" borderId="22" xfId="98" applyFill="1" applyBorder="1" applyAlignment="1">
      <alignment horizontal="center"/>
    </xf>
    <xf numFmtId="0" fontId="20" fillId="24" borderId="12" xfId="98" applyFill="1" applyBorder="1" applyAlignment="1">
      <alignment horizontal="center"/>
    </xf>
    <xf numFmtId="0" fontId="20" fillId="24" borderId="42" xfId="98" applyFill="1" applyBorder="1" applyAlignment="1">
      <alignment horizontal="center"/>
    </xf>
    <xf numFmtId="0" fontId="20" fillId="26" borderId="13" xfId="98" applyFill="1" applyBorder="1" applyAlignment="1">
      <alignment horizontal="center"/>
    </xf>
    <xf numFmtId="0" fontId="20" fillId="26" borderId="11" xfId="98" applyFill="1" applyBorder="1" applyAlignment="1">
      <alignment horizontal="center"/>
    </xf>
    <xf numFmtId="0" fontId="20" fillId="26" borderId="41" xfId="98" applyFill="1" applyBorder="1" applyAlignment="1">
      <alignment horizontal="center"/>
    </xf>
    <xf numFmtId="0" fontId="20" fillId="24" borderId="13" xfId="98" applyFill="1" applyBorder="1" applyAlignment="1">
      <alignment horizontal="center"/>
    </xf>
    <xf numFmtId="0" fontId="20" fillId="24" borderId="11" xfId="98" applyFill="1" applyBorder="1" applyAlignment="1">
      <alignment horizontal="center"/>
    </xf>
    <xf numFmtId="0" fontId="20" fillId="24" borderId="41" xfId="98" applyFill="1" applyBorder="1" applyAlignment="1">
      <alignment horizontal="center"/>
    </xf>
    <xf numFmtId="0" fontId="20" fillId="26" borderId="22" xfId="98" applyFill="1" applyBorder="1" applyAlignment="1">
      <alignment horizontal="center"/>
    </xf>
    <xf numFmtId="0" fontId="20" fillId="26" borderId="12" xfId="98" applyFill="1" applyBorder="1" applyAlignment="1">
      <alignment horizontal="center"/>
    </xf>
    <xf numFmtId="0" fontId="20" fillId="26" borderId="42" xfId="98" applyFill="1" applyBorder="1" applyAlignment="1">
      <alignment horizontal="center"/>
    </xf>
  </cellXfs>
  <cellStyles count="13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00000000-0005-0000-0000-000032000000}"/>
    <cellStyle name="Calculation 2 3" xfId="112" xr:uid="{00000000-0005-0000-0000-000032000000}"/>
    <cellStyle name="Calculation 3" xfId="31" xr:uid="{00000000-0005-0000-0000-000033000000}"/>
    <cellStyle name="Calculation 3 2" xfId="128" xr:uid="{00000000-0005-0000-0000-000033000000}"/>
    <cellStyle name="Calculation 3 3" xfId="116"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38" xr:uid="{A67668AF-CFAA-4572-A313-EC97D74DE99B}"/>
    <cellStyle name="Input 2" xfId="81" xr:uid="{00000000-0005-0000-0000-000046000000}"/>
    <cellStyle name="Input 2 2" xfId="113" xr:uid="{00000000-0005-0000-0000-000043000000}"/>
    <cellStyle name="Input 2 3" xfId="131" xr:uid="{00000000-0005-0000-0000-000043000000}"/>
    <cellStyle name="Input 3" xfId="39" xr:uid="{00000000-0005-0000-0000-000047000000}"/>
    <cellStyle name="Input 3 2" xfId="127" xr:uid="{00000000-0005-0000-0000-000044000000}"/>
    <cellStyle name="Input 3 3" xfId="115"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37" xr:uid="{26432134-EBFC-4EB6-963B-50D367A376BD}"/>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1" xr:uid="{00000000-0005-0000-0000-00004C000000}"/>
    <cellStyle name="Normal 4 14" xfId="135"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34" xr:uid="{00000000-0005-0000-0000-0000B4000000}"/>
    <cellStyle name="Note 2" xfId="5" xr:uid="{00000000-0005-0000-0000-000062000000}"/>
    <cellStyle name="Note 2 2" xfId="122" xr:uid="{00000000-0005-0000-0000-00004E000000}"/>
    <cellStyle name="Note 2 3" xfId="119" xr:uid="{00000000-0005-0000-0000-00004E000000}"/>
    <cellStyle name="Note 3" xfId="89" xr:uid="{00000000-0005-0000-0000-000063000000}"/>
    <cellStyle name="Note 3 2" xfId="132" xr:uid="{00000000-0005-0000-0000-00004F000000}"/>
    <cellStyle name="Note 3 3" xfId="123" xr:uid="{00000000-0005-0000-0000-00004F000000}"/>
    <cellStyle name="Note 4" xfId="42" xr:uid="{00000000-0005-0000-0000-000064000000}"/>
    <cellStyle name="Note 4 2" xfId="99" xr:uid="{00000000-0005-0000-0000-000065000000}"/>
    <cellStyle name="Note 4 3" xfId="117" xr:uid="{00000000-0005-0000-0000-000050000000}"/>
    <cellStyle name="Note 4 4" xfId="118" xr:uid="{00000000-0005-0000-0000-000050000000}"/>
    <cellStyle name="Output 2" xfId="84" xr:uid="{00000000-0005-0000-0000-000066000000}"/>
    <cellStyle name="Output 2 2" xfId="111" xr:uid="{00000000-0005-0000-0000-000051000000}"/>
    <cellStyle name="Output 2 3" xfId="129" xr:uid="{00000000-0005-0000-0000-000051000000}"/>
    <cellStyle name="Output 3" xfId="43" xr:uid="{00000000-0005-0000-0000-000067000000}"/>
    <cellStyle name="Output 3 2" xfId="126" xr:uid="{00000000-0005-0000-0000-000052000000}"/>
    <cellStyle name="Output 3 3" xfId="124" xr:uid="{00000000-0005-0000-0000-000052000000}"/>
    <cellStyle name="Percent 2" xfId="130" xr:uid="{00000000-0005-0000-0000-00009D000000}"/>
    <cellStyle name="Percent 3" xfId="136" xr:uid="{00000000-0005-0000-0000-0000B6000000}"/>
    <cellStyle name="Title 2" xfId="85" xr:uid="{00000000-0005-0000-0000-000068000000}"/>
    <cellStyle name="Title 3" xfId="44" xr:uid="{00000000-0005-0000-0000-000069000000}"/>
    <cellStyle name="Total 2" xfId="86" xr:uid="{00000000-0005-0000-0000-00006A000000}"/>
    <cellStyle name="Total 2 2" xfId="110" xr:uid="{00000000-0005-0000-0000-000056000000}"/>
    <cellStyle name="Total 2 3" xfId="133" xr:uid="{00000000-0005-0000-0000-000056000000}"/>
    <cellStyle name="Total 3" xfId="45" xr:uid="{00000000-0005-0000-0000-00006B000000}"/>
    <cellStyle name="Total 3 2" xfId="125" xr:uid="{00000000-0005-0000-0000-000057000000}"/>
    <cellStyle name="Total 3 3" xfId="120"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DA79099-166D-4713-AB41-692693EC98C6}"/>
            </a:ext>
          </a:extLst>
        </xdr:cNvPr>
        <xdr:cNvSpPr txBox="1"/>
      </xdr:nvSpPr>
      <xdr:spPr>
        <a:xfrm>
          <a:off x="89820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workbookViewId="0">
      <selection activeCell="I6" sqref="I6"/>
    </sheetView>
  </sheetViews>
  <sheetFormatPr defaultRowHeight="12.75" x14ac:dyDescent="0.2"/>
  <cols>
    <col min="1" max="1" width="28.85546875" bestFit="1" customWidth="1"/>
    <col min="2"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62"/>
      <c r="B3" s="62"/>
      <c r="C3" s="62"/>
      <c r="D3" s="14" t="s">
        <v>1</v>
      </c>
      <c r="E3" s="13" t="s">
        <v>2</v>
      </c>
      <c r="F3" s="13" t="s">
        <v>3</v>
      </c>
      <c r="G3" s="13" t="s">
        <v>4</v>
      </c>
      <c r="H3" s="13" t="s">
        <v>5</v>
      </c>
      <c r="I3" s="13" t="s">
        <v>6</v>
      </c>
      <c r="J3" s="14" t="s">
        <v>16</v>
      </c>
    </row>
    <row r="4" spans="1:10" x14ac:dyDescent="0.2">
      <c r="A4" s="61" t="s">
        <v>19</v>
      </c>
      <c r="B4" s="61"/>
      <c r="C4" s="61"/>
      <c r="D4" s="23">
        <f>'Pricing Score Calculation'!E5</f>
        <v>30</v>
      </c>
      <c r="E4" s="27">
        <v>18</v>
      </c>
      <c r="F4" s="27">
        <v>12</v>
      </c>
      <c r="G4" s="27">
        <v>4</v>
      </c>
      <c r="H4" s="27">
        <v>2</v>
      </c>
      <c r="I4" s="27">
        <v>2</v>
      </c>
      <c r="J4" s="24">
        <f>SUM(D4:I4)</f>
        <v>68</v>
      </c>
    </row>
    <row r="5" spans="1:10" x14ac:dyDescent="0.2">
      <c r="A5" s="61" t="s">
        <v>20</v>
      </c>
      <c r="B5" s="61"/>
      <c r="C5" s="61"/>
      <c r="D5" s="23">
        <f>'Pricing Score Calculation'!E6</f>
        <v>23.975629148413304</v>
      </c>
      <c r="E5" s="27">
        <v>12</v>
      </c>
      <c r="F5" s="27">
        <v>8</v>
      </c>
      <c r="G5" s="27">
        <v>2</v>
      </c>
      <c r="H5" s="27">
        <v>1</v>
      </c>
      <c r="I5" s="27">
        <v>2</v>
      </c>
      <c r="J5" s="24">
        <f>SUM(D5:I5)</f>
        <v>48.975629148413304</v>
      </c>
    </row>
    <row r="6" spans="1:10" x14ac:dyDescent="0.2">
      <c r="A6" s="61" t="s">
        <v>21</v>
      </c>
      <c r="B6" s="61"/>
      <c r="C6" s="61"/>
      <c r="D6" s="23">
        <f>'Pricing Score Calculation'!E7</f>
        <v>17.852002560523569</v>
      </c>
      <c r="E6" s="27">
        <v>30</v>
      </c>
      <c r="F6" s="27">
        <v>20</v>
      </c>
      <c r="G6" s="27">
        <v>9</v>
      </c>
      <c r="H6" s="27">
        <v>4.5</v>
      </c>
      <c r="I6" s="27">
        <v>5</v>
      </c>
      <c r="J6" s="24">
        <f>SUM(D6:I6)</f>
        <v>86.352002560523573</v>
      </c>
    </row>
    <row r="7" spans="1:10" x14ac:dyDescent="0.2">
      <c r="A7" s="61" t="s">
        <v>22</v>
      </c>
      <c r="B7" s="61"/>
      <c r="C7" s="61"/>
      <c r="D7" s="23">
        <f>'Pricing Score Calculation'!E8</f>
        <v>19.599488126785385</v>
      </c>
      <c r="E7" s="27">
        <v>24</v>
      </c>
      <c r="F7" s="27">
        <v>14.4</v>
      </c>
      <c r="G7" s="27">
        <v>7.2</v>
      </c>
      <c r="H7" s="27">
        <v>3.8</v>
      </c>
      <c r="I7" s="27">
        <v>3.6</v>
      </c>
      <c r="J7" s="24">
        <f>SUM(D7:I7)</f>
        <v>72.599488126785374</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
  <sheetViews>
    <sheetView workbookViewId="0">
      <selection activeCell="D4" sqref="D4:D7"/>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2"/>
      <c r="B3" s="62"/>
      <c r="C3" s="62"/>
      <c r="D3" s="14" t="s">
        <v>1</v>
      </c>
      <c r="E3" s="13" t="s">
        <v>2</v>
      </c>
      <c r="F3" s="13" t="s">
        <v>3</v>
      </c>
      <c r="G3" s="13" t="s">
        <v>4</v>
      </c>
      <c r="H3" s="13" t="s">
        <v>5</v>
      </c>
      <c r="I3" s="13" t="s">
        <v>6</v>
      </c>
      <c r="J3" s="14" t="s">
        <v>16</v>
      </c>
      <c r="K3" s="2"/>
      <c r="L3" s="2"/>
      <c r="M3" s="2"/>
    </row>
    <row r="4" spans="1:13" x14ac:dyDescent="0.2">
      <c r="A4" s="61" t="s">
        <v>19</v>
      </c>
      <c r="B4" s="61"/>
      <c r="C4" s="61"/>
      <c r="D4" s="23">
        <f>'Pricing Score Calculation'!E5</f>
        <v>30</v>
      </c>
      <c r="E4" s="27">
        <v>22.200000000000003</v>
      </c>
      <c r="F4" s="27">
        <v>16</v>
      </c>
      <c r="G4" s="27">
        <v>7</v>
      </c>
      <c r="H4" s="27">
        <v>3.5</v>
      </c>
      <c r="I4" s="27">
        <v>4.5</v>
      </c>
      <c r="J4" s="24">
        <f>SUM(D4:I4)</f>
        <v>83.2</v>
      </c>
    </row>
    <row r="5" spans="1:13" x14ac:dyDescent="0.2">
      <c r="A5" s="61" t="s">
        <v>20</v>
      </c>
      <c r="B5" s="61"/>
      <c r="C5" s="61"/>
      <c r="D5" s="23">
        <f>'Pricing Score Calculation'!E6</f>
        <v>23.975629148413304</v>
      </c>
      <c r="E5" s="27">
        <v>25.200000000000003</v>
      </c>
      <c r="F5" s="27">
        <v>16</v>
      </c>
      <c r="G5" s="27">
        <v>8</v>
      </c>
      <c r="H5" s="27">
        <v>3.7</v>
      </c>
      <c r="I5" s="27">
        <v>4</v>
      </c>
      <c r="J5" s="24">
        <f>SUM(D5:I5)</f>
        <v>80.87562914841331</v>
      </c>
    </row>
    <row r="6" spans="1:13" x14ac:dyDescent="0.2">
      <c r="A6" s="61" t="s">
        <v>21</v>
      </c>
      <c r="B6" s="61"/>
      <c r="C6" s="61"/>
      <c r="D6" s="23">
        <f>'Pricing Score Calculation'!E7</f>
        <v>17.852002560523569</v>
      </c>
      <c r="E6" s="27">
        <v>30</v>
      </c>
      <c r="F6" s="27">
        <v>20</v>
      </c>
      <c r="G6" s="27">
        <v>10</v>
      </c>
      <c r="H6" s="27">
        <v>5</v>
      </c>
      <c r="I6" s="27">
        <v>5</v>
      </c>
      <c r="J6" s="24">
        <f>SUM(D6:I6)</f>
        <v>87.852002560523573</v>
      </c>
    </row>
    <row r="7" spans="1:13" x14ac:dyDescent="0.2">
      <c r="A7" s="61" t="s">
        <v>22</v>
      </c>
      <c r="B7" s="61"/>
      <c r="C7" s="61"/>
      <c r="D7" s="23">
        <f>'Pricing Score Calculation'!E8</f>
        <v>19.599488126785385</v>
      </c>
      <c r="E7" s="27">
        <v>21</v>
      </c>
      <c r="F7" s="27">
        <v>12</v>
      </c>
      <c r="G7" s="27">
        <v>6</v>
      </c>
      <c r="H7" s="27">
        <v>3</v>
      </c>
      <c r="I7" s="27">
        <v>4</v>
      </c>
      <c r="J7" s="24">
        <f>SUM(D7:I7)</f>
        <v>65.599488126785388</v>
      </c>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
  <sheetViews>
    <sheetView workbookViewId="0">
      <selection activeCell="E16" sqref="E16"/>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2"/>
      <c r="B3" s="62"/>
      <c r="C3" s="62"/>
      <c r="D3" s="14" t="s">
        <v>1</v>
      </c>
      <c r="E3" s="13" t="s">
        <v>2</v>
      </c>
      <c r="F3" s="13" t="s">
        <v>3</v>
      </c>
      <c r="G3" s="13" t="s">
        <v>4</v>
      </c>
      <c r="H3" s="13" t="s">
        <v>5</v>
      </c>
      <c r="I3" s="13" t="s">
        <v>6</v>
      </c>
      <c r="J3" s="14" t="s">
        <v>16</v>
      </c>
      <c r="K3" s="2"/>
      <c r="L3" s="2"/>
      <c r="M3" s="2"/>
    </row>
    <row r="4" spans="1:13" x14ac:dyDescent="0.2">
      <c r="A4" s="61" t="s">
        <v>19</v>
      </c>
      <c r="B4" s="61"/>
      <c r="C4" s="61"/>
      <c r="D4" s="23">
        <f>'Pricing Score Calculation'!E5</f>
        <v>30</v>
      </c>
      <c r="E4" s="27">
        <v>18</v>
      </c>
      <c r="F4" s="27">
        <v>8</v>
      </c>
      <c r="G4" s="27">
        <v>4</v>
      </c>
      <c r="H4" s="27">
        <v>2</v>
      </c>
      <c r="I4" s="27">
        <v>3</v>
      </c>
      <c r="J4" s="24">
        <f>SUM(D4:I4)</f>
        <v>65</v>
      </c>
    </row>
    <row r="5" spans="1:13" x14ac:dyDescent="0.2">
      <c r="A5" s="61" t="s">
        <v>20</v>
      </c>
      <c r="B5" s="61"/>
      <c r="C5" s="61"/>
      <c r="D5" s="23">
        <f>'Pricing Score Calculation'!E6</f>
        <v>23.975629148413304</v>
      </c>
      <c r="E5" s="27">
        <v>24</v>
      </c>
      <c r="F5" s="27">
        <v>12</v>
      </c>
      <c r="G5" s="27">
        <v>6</v>
      </c>
      <c r="H5" s="27">
        <v>3</v>
      </c>
      <c r="I5" s="27">
        <v>3</v>
      </c>
      <c r="J5" s="24">
        <f>SUM(D5:I5)</f>
        <v>71.975629148413304</v>
      </c>
    </row>
    <row r="6" spans="1:13" x14ac:dyDescent="0.2">
      <c r="A6" s="61" t="s">
        <v>21</v>
      </c>
      <c r="B6" s="61"/>
      <c r="C6" s="61"/>
      <c r="D6" s="23">
        <f>'Pricing Score Calculation'!E7</f>
        <v>17.852002560523569</v>
      </c>
      <c r="E6" s="27">
        <v>30</v>
      </c>
      <c r="F6" s="27">
        <v>20</v>
      </c>
      <c r="G6" s="27">
        <v>10</v>
      </c>
      <c r="H6" s="27">
        <v>5</v>
      </c>
      <c r="I6" s="27">
        <v>5</v>
      </c>
      <c r="J6" s="24">
        <f>SUM(D6:I6)</f>
        <v>87.852002560523573</v>
      </c>
    </row>
    <row r="7" spans="1:13" x14ac:dyDescent="0.2">
      <c r="A7" s="61" t="s">
        <v>22</v>
      </c>
      <c r="B7" s="61"/>
      <c r="C7" s="61"/>
      <c r="D7" s="23">
        <f>'Pricing Score Calculation'!E8</f>
        <v>19.599488126785385</v>
      </c>
      <c r="E7" s="27">
        <v>24</v>
      </c>
      <c r="F7" s="27">
        <v>16</v>
      </c>
      <c r="G7" s="27">
        <v>10</v>
      </c>
      <c r="H7" s="27">
        <v>4</v>
      </c>
      <c r="I7" s="27">
        <v>4</v>
      </c>
      <c r="J7" s="24">
        <f>SUM(D7:I7)</f>
        <v>77.599488126785388</v>
      </c>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workbookViewId="0">
      <selection activeCell="D4" sqref="D4:D7"/>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2"/>
      <c r="B3" s="62"/>
      <c r="C3" s="62"/>
      <c r="D3" s="14" t="s">
        <v>1</v>
      </c>
      <c r="E3" s="13" t="s">
        <v>2</v>
      </c>
      <c r="F3" s="13" t="s">
        <v>3</v>
      </c>
      <c r="G3" s="13" t="s">
        <v>4</v>
      </c>
      <c r="H3" s="13" t="s">
        <v>5</v>
      </c>
      <c r="I3" s="13" t="s">
        <v>6</v>
      </c>
      <c r="J3" s="14" t="s">
        <v>16</v>
      </c>
      <c r="K3" s="2"/>
      <c r="L3" s="2"/>
      <c r="M3" s="2"/>
    </row>
    <row r="4" spans="1:13" x14ac:dyDescent="0.2">
      <c r="A4" s="61" t="s">
        <v>19</v>
      </c>
      <c r="B4" s="61"/>
      <c r="C4" s="61"/>
      <c r="D4" s="23">
        <f>'Pricing Score Calculation'!E5</f>
        <v>30</v>
      </c>
      <c r="E4" s="27">
        <v>19.200000000000003</v>
      </c>
      <c r="F4" s="27">
        <v>12</v>
      </c>
      <c r="G4" s="27">
        <v>6</v>
      </c>
      <c r="H4" s="27">
        <v>3.2</v>
      </c>
      <c r="I4" s="27">
        <v>4</v>
      </c>
      <c r="J4" s="24">
        <f>SUM(D4:I4)</f>
        <v>74.400000000000006</v>
      </c>
    </row>
    <row r="5" spans="1:13" x14ac:dyDescent="0.2">
      <c r="A5" s="61" t="s">
        <v>20</v>
      </c>
      <c r="B5" s="61"/>
      <c r="C5" s="61"/>
      <c r="D5" s="23">
        <f>'Pricing Score Calculation'!E6</f>
        <v>23.975629148413304</v>
      </c>
      <c r="E5" s="27">
        <v>20.399999999999999</v>
      </c>
      <c r="F5" s="27">
        <v>12</v>
      </c>
      <c r="G5" s="27">
        <v>7</v>
      </c>
      <c r="H5" s="27">
        <v>3.4</v>
      </c>
      <c r="I5" s="27">
        <v>4</v>
      </c>
      <c r="J5" s="24">
        <f>SUM(D5:I5)</f>
        <v>70.775629148413302</v>
      </c>
    </row>
    <row r="6" spans="1:13" x14ac:dyDescent="0.2">
      <c r="A6" s="61" t="s">
        <v>21</v>
      </c>
      <c r="B6" s="61"/>
      <c r="C6" s="61"/>
      <c r="D6" s="23">
        <f>'Pricing Score Calculation'!E7</f>
        <v>17.852002560523569</v>
      </c>
      <c r="E6" s="27">
        <v>19.200000000000003</v>
      </c>
      <c r="F6" s="27">
        <v>12.8</v>
      </c>
      <c r="G6" s="27">
        <v>6.8</v>
      </c>
      <c r="H6" s="27">
        <v>3.4</v>
      </c>
      <c r="I6" s="27">
        <v>4</v>
      </c>
      <c r="J6" s="24">
        <f>SUM(D6:I6)</f>
        <v>64.052002560523562</v>
      </c>
    </row>
    <row r="7" spans="1:13" x14ac:dyDescent="0.2">
      <c r="A7" s="61" t="s">
        <v>22</v>
      </c>
      <c r="B7" s="61"/>
      <c r="C7" s="61"/>
      <c r="D7" s="23">
        <f>'Pricing Score Calculation'!E8</f>
        <v>19.599488126785385</v>
      </c>
      <c r="E7" s="27">
        <v>18</v>
      </c>
      <c r="F7" s="27">
        <v>12</v>
      </c>
      <c r="G7" s="27">
        <v>6</v>
      </c>
      <c r="H7" s="27">
        <v>3.2</v>
      </c>
      <c r="I7" s="27">
        <v>4</v>
      </c>
      <c r="J7" s="24">
        <f>SUM(D7:I7)</f>
        <v>62.799488126785391</v>
      </c>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workbookViewId="0">
      <selection activeCell="E5" sqref="E5"/>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2"/>
      <c r="B3" s="62"/>
      <c r="C3" s="62"/>
      <c r="D3" s="14" t="s">
        <v>1</v>
      </c>
      <c r="E3" s="13" t="s">
        <v>2</v>
      </c>
      <c r="F3" s="13" t="s">
        <v>3</v>
      </c>
      <c r="G3" s="13" t="s">
        <v>4</v>
      </c>
      <c r="H3" s="13" t="s">
        <v>5</v>
      </c>
      <c r="I3" s="13" t="s">
        <v>6</v>
      </c>
      <c r="J3" s="14" t="s">
        <v>16</v>
      </c>
      <c r="K3" s="2"/>
      <c r="L3" s="2"/>
      <c r="M3" s="2"/>
    </row>
    <row r="4" spans="1:13" x14ac:dyDescent="0.2">
      <c r="A4" s="61" t="s">
        <v>19</v>
      </c>
      <c r="B4" s="61"/>
      <c r="C4" s="61"/>
      <c r="D4" s="23">
        <f>'Pricing Score Calculation'!E5</f>
        <v>30</v>
      </c>
      <c r="E4" s="27">
        <v>30</v>
      </c>
      <c r="F4" s="27">
        <v>16</v>
      </c>
      <c r="G4" s="27">
        <v>8</v>
      </c>
      <c r="H4" s="27">
        <v>3</v>
      </c>
      <c r="I4" s="27">
        <v>4</v>
      </c>
      <c r="J4" s="24">
        <f>SUM(D4:I4)</f>
        <v>91</v>
      </c>
    </row>
    <row r="5" spans="1:13" x14ac:dyDescent="0.2">
      <c r="A5" s="61" t="s">
        <v>20</v>
      </c>
      <c r="B5" s="61"/>
      <c r="C5" s="61"/>
      <c r="D5" s="23">
        <f>'Pricing Score Calculation'!E6</f>
        <v>23.975629148413304</v>
      </c>
      <c r="E5" s="27">
        <v>30</v>
      </c>
      <c r="F5" s="27">
        <v>12</v>
      </c>
      <c r="G5" s="27">
        <v>8</v>
      </c>
      <c r="H5" s="27">
        <v>4</v>
      </c>
      <c r="I5" s="27">
        <v>5</v>
      </c>
      <c r="J5" s="24">
        <f>SUM(D5:I5)</f>
        <v>82.975629148413304</v>
      </c>
    </row>
    <row r="6" spans="1:13" x14ac:dyDescent="0.2">
      <c r="A6" s="61" t="s">
        <v>21</v>
      </c>
      <c r="B6" s="61"/>
      <c r="C6" s="61"/>
      <c r="D6" s="23">
        <f>'Pricing Score Calculation'!E7</f>
        <v>17.852002560523569</v>
      </c>
      <c r="E6" s="27">
        <v>24</v>
      </c>
      <c r="F6" s="27">
        <v>16</v>
      </c>
      <c r="G6" s="27">
        <v>10</v>
      </c>
      <c r="H6" s="27">
        <v>4</v>
      </c>
      <c r="I6" s="27">
        <v>5</v>
      </c>
      <c r="J6" s="24">
        <f>SUM(D6:I6)</f>
        <v>76.852002560523573</v>
      </c>
    </row>
    <row r="7" spans="1:13" x14ac:dyDescent="0.2">
      <c r="A7" s="61" t="s">
        <v>22</v>
      </c>
      <c r="B7" s="61"/>
      <c r="C7" s="61"/>
      <c r="D7" s="23">
        <f>'Pricing Score Calculation'!E8</f>
        <v>19.599488126785385</v>
      </c>
      <c r="E7" s="27">
        <v>24</v>
      </c>
      <c r="F7" s="27">
        <v>16</v>
      </c>
      <c r="G7" s="27">
        <v>10</v>
      </c>
      <c r="H7" s="27">
        <v>4</v>
      </c>
      <c r="I7" s="27">
        <v>5</v>
      </c>
      <c r="J7" s="24">
        <f>SUM(D7:I7)</f>
        <v>78.599488126785388</v>
      </c>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8"/>
  <sheetViews>
    <sheetView workbookViewId="0">
      <selection activeCell="F11" sqref="F11"/>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67" t="s">
        <v>15</v>
      </c>
      <c r="B1" s="67"/>
      <c r="C1" s="21"/>
      <c r="D1" s="21"/>
      <c r="E1" s="21"/>
    </row>
    <row r="2" spans="1:16" x14ac:dyDescent="0.2">
      <c r="A2" s="69" t="s">
        <v>10</v>
      </c>
      <c r="B2" s="72" t="s">
        <v>11</v>
      </c>
      <c r="C2" s="75" t="s">
        <v>14</v>
      </c>
      <c r="D2" s="75" t="s">
        <v>12</v>
      </c>
      <c r="E2" s="75" t="s">
        <v>13</v>
      </c>
      <c r="G2" s="68" t="s">
        <v>17</v>
      </c>
      <c r="H2" s="68"/>
      <c r="I2" s="68"/>
      <c r="J2" s="68"/>
      <c r="K2" s="68"/>
      <c r="L2" s="68"/>
      <c r="M2" s="68"/>
      <c r="N2" s="68"/>
      <c r="O2" s="68"/>
      <c r="P2" s="68"/>
    </row>
    <row r="3" spans="1:16" x14ac:dyDescent="0.2">
      <c r="A3" s="70"/>
      <c r="B3" s="73"/>
      <c r="C3" s="76"/>
      <c r="D3" s="76"/>
      <c r="E3" s="76"/>
      <c r="G3" s="68"/>
      <c r="H3" s="68"/>
      <c r="I3" s="68"/>
      <c r="J3" s="68"/>
      <c r="K3" s="68"/>
      <c r="L3" s="68"/>
      <c r="M3" s="68"/>
      <c r="N3" s="68"/>
      <c r="O3" s="68"/>
      <c r="P3" s="68"/>
    </row>
    <row r="4" spans="1:16" ht="13.5" thickBot="1" x14ac:dyDescent="0.25">
      <c r="A4" s="71"/>
      <c r="B4" s="74"/>
      <c r="C4" s="77"/>
      <c r="D4" s="77"/>
      <c r="E4" s="77"/>
      <c r="G4" s="68"/>
      <c r="H4" s="68"/>
      <c r="I4" s="68"/>
      <c r="J4" s="68"/>
      <c r="K4" s="68"/>
      <c r="L4" s="68"/>
      <c r="M4" s="68"/>
      <c r="N4" s="68"/>
      <c r="O4" s="68"/>
      <c r="P4" s="68"/>
    </row>
    <row r="5" spans="1:16" x14ac:dyDescent="0.2">
      <c r="A5" s="15" t="str">
        <f>'1'!A4:C4</f>
        <v>ICS Energy Management Service LLC</v>
      </c>
      <c r="B5" s="22">
        <f>4455431+209850+27500+513918</f>
        <v>5206699</v>
      </c>
      <c r="C5" s="63">
        <v>30</v>
      </c>
      <c r="D5" s="65">
        <f>MIN(B5:B8)</f>
        <v>5206699</v>
      </c>
      <c r="E5" s="17">
        <f>$C$5*($D$5/B5)</f>
        <v>30</v>
      </c>
    </row>
    <row r="6" spans="1:16" x14ac:dyDescent="0.2">
      <c r="A6" s="15" t="str">
        <f>'1'!A5:C5</f>
        <v>METCO Engineering Inc</v>
      </c>
      <c r="B6" s="22">
        <f>5813043+213403.32+12875+475668.09</f>
        <v>6514989.4100000001</v>
      </c>
      <c r="C6" s="64"/>
      <c r="D6" s="66"/>
      <c r="E6" s="17">
        <f t="shared" ref="E6:E8" si="0">$C$5*($D$5/B6)</f>
        <v>23.975629148413304</v>
      </c>
    </row>
    <row r="7" spans="1:16" x14ac:dyDescent="0.2">
      <c r="A7" s="15" t="str">
        <f>'1'!A6:C6</f>
        <v>NOBLE TEXAS BUILDERS</v>
      </c>
      <c r="B7" s="22">
        <f>7581542+445228+25209+697794</f>
        <v>8749773</v>
      </c>
      <c r="C7" s="64"/>
      <c r="D7" s="66"/>
      <c r="E7" s="17">
        <f t="shared" si="0"/>
        <v>17.852002560523569</v>
      </c>
    </row>
    <row r="8" spans="1:16" x14ac:dyDescent="0.2">
      <c r="A8" s="15" t="str">
        <f>'1'!A7:C7</f>
        <v>RNDI Companiesco</v>
      </c>
      <c r="B8" s="22">
        <f>6997693+375432+87650+508870.38</f>
        <v>7969645.3799999999</v>
      </c>
      <c r="C8" s="64"/>
      <c r="D8" s="66"/>
      <c r="E8" s="17">
        <f t="shared" si="0"/>
        <v>19.599488126785385</v>
      </c>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tabSelected="1" workbookViewId="0">
      <selection activeCell="E28" sqref="E28"/>
    </sheetView>
  </sheetViews>
  <sheetFormatPr defaultColWidth="9.140625" defaultRowHeight="15" x14ac:dyDescent="0.2"/>
  <cols>
    <col min="1" max="1" width="40.140625" style="7" bestFit="1" customWidth="1"/>
    <col min="2" max="3" width="7" style="7" bestFit="1" customWidth="1"/>
    <col min="4" max="6" width="7.7109375" style="7" customWidth="1"/>
    <col min="7" max="7" width="8.85546875" style="7" customWidth="1"/>
    <col min="8" max="8" width="4.140625" style="35" bestFit="1" customWidth="1"/>
    <col min="9" max="9" width="8.28515625" style="7" customWidth="1"/>
    <col min="10" max="16384" width="9.140625" style="7"/>
  </cols>
  <sheetData>
    <row r="1" spans="1:9" ht="15.75" x14ac:dyDescent="0.25">
      <c r="A1" s="5" t="s">
        <v>7</v>
      </c>
      <c r="B1" s="6"/>
      <c r="C1" s="5"/>
      <c r="D1" s="5"/>
      <c r="E1" s="5"/>
      <c r="F1" s="5"/>
      <c r="G1" s="5"/>
      <c r="H1" s="32"/>
    </row>
    <row r="2" spans="1:9" ht="6" customHeight="1" x14ac:dyDescent="0.25">
      <c r="A2" s="5"/>
      <c r="B2" s="6"/>
      <c r="C2" s="5"/>
      <c r="D2" s="5"/>
      <c r="E2" s="5"/>
      <c r="F2" s="5"/>
      <c r="G2" s="5"/>
      <c r="H2" s="32"/>
    </row>
    <row r="3" spans="1:9" ht="15.75" x14ac:dyDescent="0.25">
      <c r="A3" s="78" t="s">
        <v>18</v>
      </c>
      <c r="B3" s="78"/>
      <c r="C3" s="78"/>
      <c r="D3" s="78"/>
      <c r="E3" s="78"/>
      <c r="F3" s="78"/>
      <c r="G3" s="78"/>
      <c r="H3" s="78"/>
    </row>
    <row r="4" spans="1:9" x14ac:dyDescent="0.2">
      <c r="A4" s="6"/>
      <c r="B4" s="6"/>
      <c r="C4" s="6"/>
      <c r="D4" s="6"/>
      <c r="E4" s="6"/>
      <c r="F4" s="6"/>
      <c r="G4" s="6"/>
      <c r="H4" s="37"/>
    </row>
    <row r="5" spans="1:9" ht="15.75" x14ac:dyDescent="0.25">
      <c r="G5" s="16"/>
      <c r="H5" s="31"/>
      <c r="I5" s="16"/>
    </row>
    <row r="6" spans="1:9" s="10" customFormat="1" ht="135" customHeight="1" x14ac:dyDescent="0.2">
      <c r="A6" s="8"/>
      <c r="B6" s="9">
        <v>1</v>
      </c>
      <c r="C6" s="9">
        <v>2</v>
      </c>
      <c r="D6" s="9">
        <v>3</v>
      </c>
      <c r="E6" s="9">
        <v>4</v>
      </c>
      <c r="F6" s="9">
        <v>5</v>
      </c>
      <c r="G6" s="18" t="s">
        <v>9</v>
      </c>
      <c r="H6" s="36" t="s">
        <v>8</v>
      </c>
      <c r="I6" s="7"/>
    </row>
    <row r="7" spans="1:9" ht="16.5" customHeight="1" x14ac:dyDescent="0.2">
      <c r="A7" s="11" t="str">
        <f>'1'!A4:C4</f>
        <v>ICS Energy Management Service LLC</v>
      </c>
      <c r="B7" s="25">
        <f>'1'!J4</f>
        <v>68</v>
      </c>
      <c r="C7" s="25">
        <f>'2'!J4</f>
        <v>83.2</v>
      </c>
      <c r="D7" s="25">
        <f>'3'!J4</f>
        <v>65</v>
      </c>
      <c r="E7" s="25">
        <f>'4'!J4</f>
        <v>74.400000000000006</v>
      </c>
      <c r="F7" s="25">
        <f>'5'!J4</f>
        <v>91</v>
      </c>
      <c r="G7" s="19">
        <f>AVERAGE(B7:F7)</f>
        <v>76.320000000000007</v>
      </c>
      <c r="H7" s="30">
        <f>RANK(G7,$G$7:$G$10,0)</f>
        <v>2</v>
      </c>
    </row>
    <row r="8" spans="1:9" ht="16.5" customHeight="1" x14ac:dyDescent="0.2">
      <c r="A8" s="11" t="str">
        <f>'1'!A5:C5</f>
        <v>METCO Engineering Inc</v>
      </c>
      <c r="B8" s="25">
        <f>'1'!J5</f>
        <v>48.975629148413304</v>
      </c>
      <c r="C8" s="25">
        <f>'2'!J5</f>
        <v>80.87562914841331</v>
      </c>
      <c r="D8" s="25">
        <f>'3'!J5</f>
        <v>71.975629148413304</v>
      </c>
      <c r="E8" s="25">
        <f>'4'!J5</f>
        <v>70.775629148413302</v>
      </c>
      <c r="F8" s="25">
        <f>'5'!J5</f>
        <v>82.975629148413304</v>
      </c>
      <c r="G8" s="20">
        <f>AVERAGE(B8:F8)</f>
        <v>71.115629148413305</v>
      </c>
      <c r="H8" s="30">
        <f t="shared" ref="H8:H10" si="0">RANK(G8,$G$7:$G$10,0)</f>
        <v>4</v>
      </c>
    </row>
    <row r="9" spans="1:9" ht="16.5" customHeight="1" x14ac:dyDescent="0.2">
      <c r="A9" s="29" t="str">
        <f>'1'!A6:C6</f>
        <v>NOBLE TEXAS BUILDERS</v>
      </c>
      <c r="B9" s="34">
        <f>'1'!J6</f>
        <v>86.352002560523573</v>
      </c>
      <c r="C9" s="34">
        <f>'2'!J6</f>
        <v>87.852002560523573</v>
      </c>
      <c r="D9" s="34">
        <f>'3'!J6</f>
        <v>87.852002560523573</v>
      </c>
      <c r="E9" s="34">
        <f>'4'!J6</f>
        <v>64.052002560523562</v>
      </c>
      <c r="F9" s="34">
        <f>'5'!J6</f>
        <v>76.852002560523573</v>
      </c>
      <c r="G9" s="28">
        <f>AVERAGE(B9:F9)</f>
        <v>80.592002560523568</v>
      </c>
      <c r="H9" s="33">
        <f t="shared" si="0"/>
        <v>1</v>
      </c>
    </row>
    <row r="10" spans="1:9" x14ac:dyDescent="0.2">
      <c r="A10" s="11" t="str">
        <f>'1'!A7:C7</f>
        <v>RNDI Companiesco</v>
      </c>
      <c r="B10" s="25">
        <f>'1'!J7</f>
        <v>72.599488126785374</v>
      </c>
      <c r="C10" s="25">
        <f>'2'!J7</f>
        <v>65.599488126785388</v>
      </c>
      <c r="D10" s="25">
        <f>'3'!J7</f>
        <v>77.599488126785388</v>
      </c>
      <c r="E10" s="25">
        <f>'4'!J7</f>
        <v>62.799488126785391</v>
      </c>
      <c r="F10" s="25">
        <f>'5'!J7</f>
        <v>78.599488126785388</v>
      </c>
      <c r="G10" s="20">
        <f>AVERAGE(B10:F10)</f>
        <v>71.439488126785392</v>
      </c>
      <c r="H10" s="30">
        <f t="shared" si="0"/>
        <v>3</v>
      </c>
    </row>
    <row r="14" spans="1:9" x14ac:dyDescent="0.2">
      <c r="I14" s="26"/>
    </row>
    <row r="16" spans="1:9" x14ac:dyDescent="0.2">
      <c r="A16" s="12"/>
    </row>
    <row r="17" spans="1:1" x14ac:dyDescent="0.2">
      <c r="A17" s="12"/>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1A22-79B8-47F1-A154-ADE87C49BB7B}">
  <dimension ref="A1:S49"/>
  <sheetViews>
    <sheetView zoomScaleNormal="100" workbookViewId="0">
      <selection activeCell="A23" sqref="A23"/>
    </sheetView>
  </sheetViews>
  <sheetFormatPr defaultRowHeight="12.75" x14ac:dyDescent="0.2"/>
  <cols>
    <col min="1" max="1" width="31.5703125" style="39" customWidth="1"/>
    <col min="2" max="2" width="12.140625" style="39" bestFit="1" customWidth="1"/>
    <col min="3" max="3" width="9.5703125" style="39" customWidth="1"/>
    <col min="4" max="4" width="15.140625" style="39" customWidth="1"/>
    <col min="5" max="19" width="9.5703125" style="39" customWidth="1"/>
    <col min="20" max="16384" width="9.140625" style="39"/>
  </cols>
  <sheetData>
    <row r="1" spans="1:19" ht="15.75" customHeight="1" x14ac:dyDescent="0.25">
      <c r="A1" s="80" t="s">
        <v>23</v>
      </c>
      <c r="B1" s="80"/>
      <c r="C1" s="80"/>
      <c r="D1" s="80"/>
      <c r="E1" s="80"/>
      <c r="F1" s="80"/>
      <c r="G1" s="80"/>
      <c r="H1" s="80"/>
      <c r="I1" s="80"/>
      <c r="J1" s="38"/>
    </row>
    <row r="2" spans="1:19" ht="15.75" x14ac:dyDescent="0.25">
      <c r="A2" s="81" t="s">
        <v>18</v>
      </c>
      <c r="B2" s="81"/>
      <c r="C2" s="81"/>
      <c r="D2" s="81"/>
      <c r="E2" s="81"/>
      <c r="F2" s="81"/>
      <c r="G2" s="81"/>
      <c r="H2" s="81"/>
      <c r="I2" s="81"/>
      <c r="J2" s="40"/>
    </row>
    <row r="3" spans="1:19" x14ac:dyDescent="0.2">
      <c r="A3" s="41" t="s">
        <v>24</v>
      </c>
      <c r="B3" s="82"/>
      <c r="C3" s="83"/>
      <c r="D3" s="84"/>
    </row>
    <row r="4" spans="1:19" ht="15" customHeight="1" x14ac:dyDescent="0.2">
      <c r="A4" s="41" t="s">
        <v>25</v>
      </c>
      <c r="B4" s="85" t="s">
        <v>26</v>
      </c>
      <c r="C4" s="86"/>
      <c r="D4" s="87"/>
      <c r="E4" s="42"/>
    </row>
    <row r="5" spans="1:19" ht="20.25" customHeight="1" x14ac:dyDescent="0.25">
      <c r="A5" s="88" t="s">
        <v>27</v>
      </c>
      <c r="B5" s="88"/>
      <c r="C5" s="43"/>
      <c r="D5" s="43"/>
      <c r="E5" s="43"/>
      <c r="F5" s="43"/>
      <c r="G5" s="43"/>
    </row>
    <row r="6" spans="1:19" ht="27" customHeight="1" x14ac:dyDescent="0.2">
      <c r="A6" s="44"/>
      <c r="B6" s="79" t="s">
        <v>28</v>
      </c>
      <c r="C6" s="79"/>
      <c r="D6" s="79"/>
      <c r="E6" s="79"/>
      <c r="F6" s="79"/>
      <c r="G6" s="79"/>
      <c r="H6" s="79"/>
      <c r="I6" s="79"/>
    </row>
    <row r="7" spans="1:19" ht="20.25" customHeight="1" x14ac:dyDescent="0.25">
      <c r="A7" s="89" t="s">
        <v>29</v>
      </c>
      <c r="B7" s="89"/>
      <c r="C7" s="45"/>
      <c r="D7" s="46"/>
      <c r="E7" s="46"/>
      <c r="F7" s="46"/>
      <c r="G7" s="46"/>
    </row>
    <row r="8" spans="1:19" ht="27" customHeight="1" x14ac:dyDescent="0.2">
      <c r="A8" s="44"/>
      <c r="B8" s="79" t="s">
        <v>30</v>
      </c>
      <c r="C8" s="79"/>
      <c r="D8" s="79"/>
      <c r="E8" s="79"/>
      <c r="F8" s="79"/>
      <c r="G8" s="79"/>
      <c r="H8" s="79"/>
      <c r="I8" s="79"/>
    </row>
    <row r="9" spans="1:19" ht="15" customHeight="1" x14ac:dyDescent="0.2"/>
    <row r="10" spans="1:19" ht="15" customHeight="1" x14ac:dyDescent="0.2"/>
    <row r="11" spans="1:19" ht="11.25" customHeight="1" thickBot="1" x14ac:dyDescent="0.25"/>
    <row r="12" spans="1:19" s="47" customFormat="1" ht="13.5" thickBot="1" x14ac:dyDescent="0.25">
      <c r="B12" s="90" t="s">
        <v>31</v>
      </c>
      <c r="C12" s="91"/>
      <c r="D12" s="92"/>
      <c r="E12" s="90" t="s">
        <v>32</v>
      </c>
      <c r="F12" s="91"/>
      <c r="G12" s="92"/>
      <c r="H12" s="90" t="s">
        <v>33</v>
      </c>
      <c r="I12" s="91"/>
      <c r="J12" s="92"/>
      <c r="K12" s="90" t="s">
        <v>34</v>
      </c>
      <c r="L12" s="91"/>
      <c r="M12" s="92"/>
      <c r="N12" s="90" t="s">
        <v>35</v>
      </c>
      <c r="O12" s="91"/>
      <c r="P12" s="92"/>
      <c r="Q12" s="90" t="s">
        <v>36</v>
      </c>
      <c r="R12" s="91"/>
      <c r="S12" s="92"/>
    </row>
    <row r="13" spans="1:19" s="47" customFormat="1" ht="112.5" customHeight="1" x14ac:dyDescent="0.2">
      <c r="B13" s="96" t="s">
        <v>37</v>
      </c>
      <c r="C13" s="97"/>
      <c r="D13" s="98"/>
      <c r="E13" s="99" t="s">
        <v>38</v>
      </c>
      <c r="F13" s="100"/>
      <c r="G13" s="101"/>
      <c r="H13" s="99" t="s">
        <v>39</v>
      </c>
      <c r="I13" s="100"/>
      <c r="J13" s="101"/>
      <c r="K13" s="99" t="s">
        <v>40</v>
      </c>
      <c r="L13" s="100"/>
      <c r="M13" s="101"/>
      <c r="N13" s="99" t="s">
        <v>41</v>
      </c>
      <c r="O13" s="100"/>
      <c r="P13" s="101"/>
      <c r="Q13" s="99" t="s">
        <v>42</v>
      </c>
      <c r="R13" s="100"/>
      <c r="S13" s="101"/>
    </row>
    <row r="14" spans="1:19" s="49" customFormat="1" ht="11.25" customHeight="1" x14ac:dyDescent="0.2">
      <c r="A14" s="48"/>
      <c r="B14" s="93" t="s">
        <v>43</v>
      </c>
      <c r="C14" s="94"/>
      <c r="D14" s="95"/>
      <c r="E14" s="93" t="s">
        <v>43</v>
      </c>
      <c r="F14" s="94"/>
      <c r="G14" s="95"/>
      <c r="H14" s="93" t="s">
        <v>43</v>
      </c>
      <c r="I14" s="94"/>
      <c r="J14" s="95"/>
      <c r="K14" s="93" t="s">
        <v>43</v>
      </c>
      <c r="L14" s="94"/>
      <c r="M14" s="95"/>
      <c r="N14" s="93" t="s">
        <v>43</v>
      </c>
      <c r="O14" s="94"/>
      <c r="P14" s="95"/>
      <c r="Q14" s="93" t="s">
        <v>43</v>
      </c>
      <c r="R14" s="94"/>
      <c r="S14" s="95"/>
    </row>
    <row r="15" spans="1:19" s="49" customFormat="1" ht="18.75" customHeight="1" x14ac:dyDescent="0.2">
      <c r="A15" s="50" t="s">
        <v>19</v>
      </c>
      <c r="B15" s="105"/>
      <c r="C15" s="106"/>
      <c r="D15" s="107"/>
      <c r="E15" s="108"/>
      <c r="F15" s="109"/>
      <c r="G15" s="110"/>
      <c r="H15" s="108"/>
      <c r="I15" s="109"/>
      <c r="J15" s="110"/>
      <c r="K15" s="108"/>
      <c r="L15" s="109"/>
      <c r="M15" s="110"/>
      <c r="N15" s="108"/>
      <c r="O15" s="109"/>
      <c r="P15" s="110"/>
      <c r="Q15" s="108"/>
      <c r="R15" s="109"/>
      <c r="S15" s="110"/>
    </row>
    <row r="16" spans="1:19" s="49" customFormat="1" ht="18.75" customHeight="1" x14ac:dyDescent="0.2">
      <c r="A16" s="51" t="s">
        <v>20</v>
      </c>
      <c r="B16" s="111"/>
      <c r="C16" s="112"/>
      <c r="D16" s="113"/>
      <c r="E16" s="102"/>
      <c r="F16" s="103"/>
      <c r="G16" s="104"/>
      <c r="H16" s="102"/>
      <c r="I16" s="103"/>
      <c r="J16" s="104"/>
      <c r="K16" s="102"/>
      <c r="L16" s="103"/>
      <c r="M16" s="104"/>
      <c r="N16" s="102"/>
      <c r="O16" s="103"/>
      <c r="P16" s="104"/>
      <c r="Q16" s="102"/>
      <c r="R16" s="103"/>
      <c r="S16" s="104"/>
    </row>
    <row r="17" spans="1:19" s="49" customFormat="1" ht="18.75" customHeight="1" x14ac:dyDescent="0.2">
      <c r="A17" s="51" t="s">
        <v>21</v>
      </c>
      <c r="B17" s="111"/>
      <c r="C17" s="112"/>
      <c r="D17" s="113"/>
      <c r="E17" s="102"/>
      <c r="F17" s="103"/>
      <c r="G17" s="104"/>
      <c r="H17" s="102"/>
      <c r="I17" s="103"/>
      <c r="J17" s="104"/>
      <c r="K17" s="102"/>
      <c r="L17" s="103"/>
      <c r="M17" s="104"/>
      <c r="N17" s="102"/>
      <c r="O17" s="103"/>
      <c r="P17" s="104"/>
      <c r="Q17" s="102"/>
      <c r="R17" s="103"/>
      <c r="S17" s="104"/>
    </row>
    <row r="18" spans="1:19" s="49" customFormat="1" ht="18.75" customHeight="1" x14ac:dyDescent="0.2">
      <c r="A18" s="51" t="s">
        <v>22</v>
      </c>
      <c r="B18" s="111"/>
      <c r="C18" s="112"/>
      <c r="D18" s="113"/>
      <c r="E18" s="102"/>
      <c r="F18" s="103"/>
      <c r="G18" s="104"/>
      <c r="H18" s="102"/>
      <c r="I18" s="103"/>
      <c r="J18" s="104"/>
      <c r="K18" s="102"/>
      <c r="L18" s="103"/>
      <c r="M18" s="104"/>
      <c r="N18" s="102"/>
      <c r="O18" s="103"/>
      <c r="P18" s="104"/>
      <c r="Q18" s="102"/>
      <c r="R18" s="103"/>
      <c r="S18" s="104"/>
    </row>
    <row r="19" spans="1:19" s="53" customFormat="1" ht="7.5" customHeight="1" x14ac:dyDescent="0.2">
      <c r="A19" s="52"/>
      <c r="B19" s="52"/>
      <c r="C19" s="52"/>
      <c r="D19" s="52"/>
      <c r="E19" s="52"/>
      <c r="F19" s="52"/>
      <c r="G19" s="52"/>
      <c r="H19" s="52"/>
      <c r="I19" s="52"/>
      <c r="J19" s="52"/>
      <c r="K19" s="52"/>
      <c r="L19" s="52"/>
      <c r="M19" s="52"/>
      <c r="N19" s="52"/>
      <c r="O19" s="52"/>
      <c r="P19" s="52"/>
      <c r="Q19" s="52"/>
      <c r="R19" s="52"/>
      <c r="S19" s="52"/>
    </row>
    <row r="20" spans="1:19" s="54" customFormat="1" ht="6.75" customHeight="1" x14ac:dyDescent="0.2"/>
    <row r="22" spans="1:19" x14ac:dyDescent="0.2">
      <c r="A22" s="55"/>
      <c r="G22" s="56"/>
      <c r="H22" s="56"/>
    </row>
    <row r="23" spans="1:19" x14ac:dyDescent="0.2">
      <c r="A23" s="57"/>
      <c r="G23" s="56"/>
      <c r="H23" s="56"/>
      <c r="I23" s="56"/>
      <c r="J23" s="56"/>
    </row>
    <row r="24" spans="1:19" ht="15" x14ac:dyDescent="0.25">
      <c r="A24" s="58"/>
      <c r="B24" s="58"/>
      <c r="C24" s="59"/>
      <c r="G24" s="56"/>
      <c r="H24" s="56"/>
      <c r="I24" s="56"/>
      <c r="J24" s="56"/>
    </row>
    <row r="25" spans="1:19" ht="15" x14ac:dyDescent="0.25">
      <c r="A25" s="58"/>
      <c r="B25" s="58"/>
      <c r="C25" s="59"/>
      <c r="G25" s="56"/>
      <c r="H25" s="56"/>
      <c r="I25" s="56"/>
      <c r="J25" s="56"/>
    </row>
    <row r="26" spans="1:19" ht="15" x14ac:dyDescent="0.25">
      <c r="A26" s="58"/>
      <c r="B26" s="58"/>
      <c r="C26" s="59"/>
      <c r="G26" s="56"/>
      <c r="H26" s="56"/>
      <c r="I26" s="56"/>
      <c r="J26" s="56"/>
    </row>
    <row r="27" spans="1:19" ht="15" x14ac:dyDescent="0.25">
      <c r="A27" s="58"/>
      <c r="B27" s="58"/>
      <c r="C27" s="59"/>
      <c r="G27" s="56"/>
      <c r="H27" s="56"/>
      <c r="I27" s="56"/>
      <c r="J27" s="56"/>
    </row>
    <row r="28" spans="1:19" ht="15" x14ac:dyDescent="0.25">
      <c r="A28" s="58"/>
      <c r="B28" s="58"/>
      <c r="C28" s="59"/>
      <c r="G28" s="56"/>
      <c r="H28" s="56"/>
      <c r="I28" s="56"/>
      <c r="J28" s="56"/>
    </row>
    <row r="29" spans="1:19" x14ac:dyDescent="0.2">
      <c r="A29" s="58"/>
      <c r="B29" s="58"/>
      <c r="C29" s="58"/>
      <c r="G29" s="56"/>
      <c r="H29" s="56"/>
      <c r="I29" s="56"/>
      <c r="J29" s="56"/>
    </row>
    <row r="30" spans="1:19" x14ac:dyDescent="0.2">
      <c r="A30" s="58"/>
      <c r="B30" s="58"/>
      <c r="C30" s="58"/>
      <c r="G30" s="56"/>
      <c r="H30" s="56"/>
      <c r="I30" s="56"/>
      <c r="J30" s="56"/>
    </row>
    <row r="31" spans="1:19" x14ac:dyDescent="0.2">
      <c r="I31" s="56"/>
      <c r="J31" s="56"/>
      <c r="K31" s="56"/>
      <c r="L31" s="56"/>
    </row>
    <row r="32" spans="1:19" x14ac:dyDescent="0.2">
      <c r="I32" s="56"/>
      <c r="J32" s="56"/>
      <c r="K32" s="56"/>
      <c r="L32" s="56"/>
      <c r="M32" s="56"/>
    </row>
    <row r="33" spans="12:13" x14ac:dyDescent="0.2">
      <c r="L33" s="56"/>
      <c r="M33" s="56"/>
    </row>
    <row r="34" spans="12:13" x14ac:dyDescent="0.2">
      <c r="L34" s="56"/>
      <c r="M34" s="56"/>
    </row>
    <row r="35" spans="12:13" x14ac:dyDescent="0.2">
      <c r="L35" s="56"/>
      <c r="M35" s="56"/>
    </row>
    <row r="36" spans="12:13" x14ac:dyDescent="0.2">
      <c r="L36" s="56"/>
      <c r="M36" s="56"/>
    </row>
    <row r="49" spans="1:1" x14ac:dyDescent="0.2">
      <c r="A49" s="60" t="s">
        <v>44</v>
      </c>
    </row>
  </sheetData>
  <mergeCells count="50">
    <mergeCell ref="Q18:S18"/>
    <mergeCell ref="B17:D17"/>
    <mergeCell ref="E17:G17"/>
    <mergeCell ref="H17:J17"/>
    <mergeCell ref="K17:M17"/>
    <mergeCell ref="N17:P17"/>
    <mergeCell ref="Q17:S17"/>
    <mergeCell ref="B18:D18"/>
    <mergeCell ref="E18:G18"/>
    <mergeCell ref="H18:J18"/>
    <mergeCell ref="K18:M18"/>
    <mergeCell ref="N18:P18"/>
    <mergeCell ref="Q16:S16"/>
    <mergeCell ref="B15:D15"/>
    <mergeCell ref="E15:G15"/>
    <mergeCell ref="H15:J15"/>
    <mergeCell ref="K15:M15"/>
    <mergeCell ref="N15:P15"/>
    <mergeCell ref="Q15:S15"/>
    <mergeCell ref="B16:D16"/>
    <mergeCell ref="E16:G16"/>
    <mergeCell ref="H16:J16"/>
    <mergeCell ref="K16:M16"/>
    <mergeCell ref="N16:P16"/>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A7:B7"/>
    <mergeCell ref="B8:I8"/>
    <mergeCell ref="B12:D12"/>
    <mergeCell ref="E12:G12"/>
    <mergeCell ref="H12:J12"/>
    <mergeCell ref="B6:I6"/>
    <mergeCell ref="A1:I1"/>
    <mergeCell ref="A2:I2"/>
    <mergeCell ref="B3:D3"/>
    <mergeCell ref="B4:D4"/>
    <mergeCell ref="A5:B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2025-10-20T20:46:49Z</dcterms:modified>
</cp:coreProperties>
</file>