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1_Archives\FY2026\"/>
    </mc:Choice>
  </mc:AlternateContent>
  <xr:revisionPtr revIDLastSave="0" documentId="13_ncr:1_{06CD0E8B-5569-4399-87DF-FA50A2D89638}" xr6:coauthVersionLast="36" xr6:coauthVersionMax="47" xr10:uidLastSave="{00000000-0000-0000-0000-000000000000}"/>
  <bookViews>
    <workbookView xWindow="0" yWindow="0" windowWidth="28800" windowHeight="14610" tabRatio="722" activeTab="8" xr2:uid="{00000000-000D-0000-FFFF-FFFF00000000}"/>
  </bookViews>
  <sheets>
    <sheet name="1" sheetId="2" r:id="rId1"/>
    <sheet name="2" sheetId="3" r:id="rId2"/>
    <sheet name="3" sheetId="5" r:id="rId3"/>
    <sheet name="4" sheetId="9" r:id="rId4"/>
    <sheet name="5" sheetId="15" r:id="rId5"/>
    <sheet name="6" sheetId="16" r:id="rId6"/>
    <sheet name="7" sheetId="10" r:id="rId7"/>
    <sheet name="Cost Summary" sheetId="14" r:id="rId8"/>
    <sheet name="Summary" sheetId="17" r:id="rId9"/>
    <sheet name="Evaluation" sheetId="18"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workbook>
</file>

<file path=xl/calcChain.xml><?xml version="1.0" encoding="utf-8"?>
<calcChain xmlns="http://schemas.openxmlformats.org/spreadsheetml/2006/main">
  <c r="I6" i="10" l="1"/>
  <c r="J6" i="10" s="1"/>
  <c r="I5" i="10"/>
  <c r="J5" i="10" s="1"/>
  <c r="I4" i="10"/>
  <c r="J4" i="10" s="1"/>
  <c r="J6" i="16"/>
  <c r="I6" i="16"/>
  <c r="J5" i="16"/>
  <c r="I5" i="16"/>
  <c r="J4" i="16"/>
  <c r="I4" i="16"/>
  <c r="I6" i="15"/>
  <c r="J6" i="15" s="1"/>
  <c r="I5" i="15"/>
  <c r="J5" i="15" s="1"/>
  <c r="I4" i="15"/>
  <c r="J4" i="15" s="1"/>
  <c r="I6" i="9"/>
  <c r="J6" i="9" s="1"/>
  <c r="I5" i="9"/>
  <c r="J5" i="9" s="1"/>
  <c r="I4" i="9"/>
  <c r="J4" i="9" s="1"/>
  <c r="I6" i="5"/>
  <c r="J6" i="5" s="1"/>
  <c r="J5" i="5"/>
  <c r="I5" i="5"/>
  <c r="J4" i="5"/>
  <c r="I4" i="5"/>
  <c r="J5" i="3"/>
  <c r="J6" i="3"/>
  <c r="J4" i="3"/>
  <c r="J5" i="2"/>
  <c r="J6" i="2"/>
  <c r="J4" i="2"/>
  <c r="A8" i="17" l="1"/>
  <c r="A9" i="17"/>
  <c r="A7" i="17"/>
  <c r="G5" i="14" l="1"/>
  <c r="G4" i="14"/>
  <c r="G3" i="14"/>
  <c r="G22" i="14" l="1"/>
  <c r="H22" i="14"/>
  <c r="G23" i="14"/>
  <c r="H23" i="14"/>
  <c r="G24" i="14"/>
  <c r="H24" i="14"/>
  <c r="G25" i="14"/>
  <c r="H25" i="14"/>
  <c r="G26" i="14"/>
  <c r="H26" i="14"/>
  <c r="G27" i="14"/>
  <c r="H27" i="14"/>
  <c r="G28" i="14"/>
  <c r="H28" i="14"/>
  <c r="G29" i="14"/>
  <c r="H29" i="14"/>
  <c r="H21" i="14"/>
  <c r="G21" i="14"/>
  <c r="F22" i="14"/>
  <c r="F23" i="14"/>
  <c r="F24" i="14"/>
  <c r="F25" i="14"/>
  <c r="F26" i="14"/>
  <c r="F27" i="14"/>
  <c r="F28" i="14"/>
  <c r="F29" i="14"/>
  <c r="F21" i="14"/>
  <c r="H20" i="14"/>
  <c r="G20" i="14"/>
  <c r="F20" i="14"/>
  <c r="E20" i="14"/>
  <c r="D20" i="14"/>
  <c r="D30" i="14"/>
  <c r="H30" i="14" l="1"/>
  <c r="E5" i="14" s="1"/>
  <c r="F30" i="14"/>
  <c r="E3" i="14" s="1"/>
  <c r="E30" i="14" l="1"/>
  <c r="G30" i="14"/>
  <c r="E4" i="14" s="1"/>
  <c r="C30" i="14"/>
  <c r="C20" i="14"/>
  <c r="A15" i="14" l="1"/>
  <c r="F5" i="14"/>
  <c r="J5" i="14" s="1"/>
  <c r="B5" i="14" s="1"/>
  <c r="H5" i="14" s="1"/>
  <c r="F4" i="14"/>
  <c r="J4" i="14" s="1"/>
  <c r="B4" i="14" s="1"/>
  <c r="H4" i="14" s="1"/>
  <c r="A14" i="14"/>
  <c r="F3" i="14"/>
  <c r="J3" i="14" s="1"/>
  <c r="B3" i="14" s="1"/>
  <c r="H3" i="14" s="1"/>
  <c r="A13" i="14"/>
  <c r="H7" i="14" l="1"/>
  <c r="B14" i="14" s="1"/>
  <c r="E8" i="17" l="1"/>
  <c r="G8" i="17"/>
  <c r="D8" i="17"/>
  <c r="H8" i="17"/>
  <c r="F8" i="17"/>
  <c r="I5" i="3"/>
  <c r="C8" i="17" s="1"/>
  <c r="B15" i="14"/>
  <c r="I5" i="2"/>
  <c r="B8" i="17" s="1"/>
  <c r="D15" i="14"/>
  <c r="E15" i="14" s="1"/>
  <c r="D14" i="14"/>
  <c r="E14" i="14" s="1"/>
  <c r="D13" i="14"/>
  <c r="E13" i="14" s="1"/>
  <c r="B13" i="14"/>
  <c r="J8" i="17" l="1"/>
  <c r="I8" i="17"/>
  <c r="I4" i="3"/>
  <c r="C7" i="17" s="1"/>
  <c r="E7" i="17"/>
  <c r="G7" i="17"/>
  <c r="D7" i="17"/>
  <c r="F7" i="17"/>
  <c r="H7" i="17"/>
  <c r="H9" i="17"/>
  <c r="E9" i="17"/>
  <c r="G9" i="17"/>
  <c r="D9" i="17"/>
  <c r="F9" i="17"/>
  <c r="I6" i="3"/>
  <c r="C9" i="17" s="1"/>
  <c r="C13" i="14"/>
  <c r="I4" i="2"/>
  <c r="B7" i="17" s="1"/>
  <c r="I6" i="2"/>
  <c r="B9" i="17" s="1"/>
  <c r="C15" i="14"/>
  <c r="C14" i="14"/>
  <c r="J9" i="17" l="1"/>
  <c r="I9" i="17"/>
  <c r="J7" i="17"/>
  <c r="I7" i="17"/>
  <c r="K9" i="17" l="1"/>
  <c r="K8" i="17"/>
  <c r="K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author>
    <author>Jamil, Hasan R</author>
  </authors>
  <commentList>
    <comment ref="F2" authorId="0" shapeId="0" xr:uid="{67EC9E23-82BE-4E98-BB4C-DE4C4942A08A}">
      <text>
        <r>
          <rPr>
            <b/>
            <sz val="9"/>
            <color indexed="81"/>
            <rFont val="Tahoma"/>
            <family val="2"/>
          </rPr>
          <t>NOTE:</t>
        </r>
        <r>
          <rPr>
            <sz val="9"/>
            <color indexed="81"/>
            <rFont val="Tahoma"/>
            <family val="2"/>
          </rPr>
          <t xml:space="preserve">  Purchasing is basing the monthly Staffing Amt given by facilities on 24 months stated in the RFP from June 2020-July 2022.</t>
        </r>
      </text>
    </comment>
    <comment ref="H2" authorId="1" shapeId="0" xr:uid="{00000000-0006-0000-0700-000001000000}">
      <text>
        <r>
          <rPr>
            <b/>
            <sz val="9"/>
            <color indexed="81"/>
            <rFont val="Tahoma"/>
            <family val="2"/>
          </rPr>
          <t xml:space="preserve">Fromula
Fee on CCL + Pre-Construction Phase Fee + Staff Amt 24 Months Term + Bonds and Insurance Amt
</t>
        </r>
      </text>
    </comment>
    <comment ref="J2" authorId="1" shapeId="0" xr:uid="{00000000-0006-0000-0700-000002000000}">
      <text>
        <r>
          <rPr>
            <b/>
            <sz val="9"/>
            <color indexed="81"/>
            <rFont val="Tahoma"/>
            <family val="2"/>
          </rPr>
          <t>COW Calculation</t>
        </r>
        <r>
          <rPr>
            <sz val="9"/>
            <color indexed="81"/>
            <rFont val="Tahoma"/>
            <family val="2"/>
          </rPr>
          <t xml:space="preserve">
COW = ((CCL)–(staff+bonds)–(Precon))/(fee%+1)</t>
        </r>
      </text>
    </comment>
    <comment ref="B12" authorId="1" shapeId="0" xr:uid="{00000000-0006-0000-0700-000003000000}">
      <text>
        <r>
          <rPr>
            <b/>
            <sz val="9"/>
            <color indexed="81"/>
            <rFont val="Tahoma"/>
            <family val="2"/>
          </rPr>
          <t>Fromula:
((1-(Vendor Amount - Lowest Vendor Amount)/Lowest Vendor Amount)*High Score)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CA325612-2308-497A-A2CC-FDC0739F1EC1}">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F91B8DDE-434D-4ACB-BD13-BE196597F125}">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<sst xmlns="http://schemas.openxmlformats.org/spreadsheetml/2006/main" count="157" uniqueCount="79">
  <si>
    <t xml:space="preserve">RESPONDENT SUMMARY </t>
  </si>
  <si>
    <t>Evaluator 1</t>
  </si>
  <si>
    <t>Evaluator 2</t>
  </si>
  <si>
    <t>Evaluator 3</t>
  </si>
  <si>
    <t>Evaluator 4</t>
  </si>
  <si>
    <t>Evaluator 5</t>
  </si>
  <si>
    <t>Criteria 1</t>
  </si>
  <si>
    <t>Criteria 2</t>
  </si>
  <si>
    <t>Criteria 3</t>
  </si>
  <si>
    <t>Criteria 4</t>
  </si>
  <si>
    <t>Criteria 5</t>
  </si>
  <si>
    <t>Criteria 6</t>
  </si>
  <si>
    <t>Rank</t>
  </si>
  <si>
    <t>Score</t>
  </si>
  <si>
    <t>Pre-Construction Phase</t>
  </si>
  <si>
    <t>Construction Phase</t>
  </si>
  <si>
    <t xml:space="preserve"> </t>
  </si>
  <si>
    <t>Fee on COW</t>
  </si>
  <si>
    <t>Fee</t>
  </si>
  <si>
    <t>Fee Percentage</t>
  </si>
  <si>
    <t>Staff Amt Monthly</t>
  </si>
  <si>
    <t>Bonds and Insurance Amt</t>
  </si>
  <si>
    <t xml:space="preserve">Sum of Fees </t>
  </si>
  <si>
    <t xml:space="preserve">Cost of Work </t>
  </si>
  <si>
    <t>CCL</t>
  </si>
  <si>
    <t>Project Month:</t>
  </si>
  <si>
    <t>Lowest Sum:</t>
  </si>
  <si>
    <t xml:space="preserve">Formula = </t>
  </si>
  <si>
    <t>((1-Vendor Amount - Lowest Vendor Amount)/Lowest Vendor Amount)*High Score)</t>
  </si>
  <si>
    <t>SCORING SUMMARY</t>
  </si>
  <si>
    <t>Delta to Low Bid</t>
  </si>
  <si>
    <t>Delta % to Low Bid</t>
  </si>
  <si>
    <t>Total</t>
  </si>
  <si>
    <t>Evaluator 6</t>
  </si>
  <si>
    <t>Evaluator 7</t>
  </si>
  <si>
    <t>Total Weighted Technical  Score (Average)</t>
  </si>
  <si>
    <t>Total Weighted Technical  Score</t>
  </si>
  <si>
    <t>Rank of  Weighted Technical  Score</t>
  </si>
  <si>
    <t>Staff Amt Total</t>
  </si>
  <si>
    <t>Project Executive</t>
  </si>
  <si>
    <t>Project Manager</t>
  </si>
  <si>
    <t>Superintendent</t>
  </si>
  <si>
    <t>Asst Superintendent</t>
  </si>
  <si>
    <t>Project Engineer</t>
  </si>
  <si>
    <t>Project Scheduler</t>
  </si>
  <si>
    <t>Quality Control</t>
  </si>
  <si>
    <t>Safety</t>
  </si>
  <si>
    <t>Project Administrator</t>
  </si>
  <si>
    <t>Personnel Number</t>
  </si>
  <si>
    <t>Loaded Salary Rate Submitted</t>
  </si>
  <si>
    <t>Total Salary Rate</t>
  </si>
  <si>
    <t>Whiting-Turner</t>
  </si>
  <si>
    <t>Harvey Builders</t>
  </si>
  <si>
    <t>Bartlett Cocke</t>
  </si>
  <si>
    <t xml:space="preserve">RFPCMAR-730-UofH-3039 CMAR University of Houston Student Center North Expansion step 2									</t>
  </si>
  <si>
    <t>University of Houston Evaluation Matrix $1 Million+</t>
  </si>
  <si>
    <t>Name</t>
  </si>
  <si>
    <t>Evaluation Due Date</t>
  </si>
  <si>
    <t xml:space="preserve">XXX/2025 @ Noon 12:00 PM CT </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</si>
  <si>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</si>
  <si>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</si>
  <si>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</si>
  <si>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</si>
  <si>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</si>
  <si>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</si>
  <si>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</si>
  <si>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</si>
  <si>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</si>
  <si>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</si>
  <si>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Respondent’s Relevant Experience and Capabilities </t>
  </si>
  <si>
    <t xml:space="preserve">Qualifications of Respondent’s Project Team </t>
  </si>
  <si>
    <t xml:space="preserve">Respondent’s Ability to Estimate and Control Costs </t>
  </si>
  <si>
    <t xml:space="preserve">Respondent’s Ability to Meet the Schedule for this Project </t>
  </si>
  <si>
    <t xml:space="preserve">Respondent’s Ability to Manage this Project </t>
  </si>
  <si>
    <t>Respondent’s Cost and Delivery Proposal 
**ONLY PURCHASING WILL EVALUATE COST - EVERYONE ELSE LEAVE BLANK**</t>
  </si>
  <si>
    <t>Points (1-5)</t>
  </si>
  <si>
    <t>Updated: 10/19</t>
  </si>
  <si>
    <t>SHORTLIST RFPCMAR-730-UofH-3039 CMAR University of Houston Student Center North Expansion step 2</t>
  </si>
  <si>
    <t>SHORTLIST EVALUATION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</si>
</sst>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_(&quot;$&quot;* #,##0_);_(&quot;$&quot;* \(#,##0\);_(&quot;$&quot;* &quot;-&quot;??_);_(@_)"/>
    <numFmt numFmtId="167" formatCode="[$-F800]dddd\,\ mmmm\ dd\,\ yyyy"/>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family val="2"/>
    </font>
    <font>
      <sz val="10"/>
      <name val="Arial"/>
      <family val="2"/>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16"/>
      <name val="Arial"/>
      <family val="2"/>
    </font>
    <font>
      <b/>
      <sz val="9"/>
      <color indexed="81"/>
      <name val="Tahoma"/>
      <family val="2"/>
    </font>
    <font>
      <b/>
      <sz val="11"/>
      <color rgb="FFFF0000"/>
      <name val="Arial"/>
      <family val="2"/>
    </font>
    <font>
      <sz val="8"/>
      <name val="Arial"/>
      <family val="2"/>
    </font>
    <font>
      <sz val="10"/>
      <name val="Arial"/>
      <family val="2"/>
    </font>
    <font>
      <sz val="10"/>
      <color theme="1"/>
      <name val="Calibri"/>
      <family val="2"/>
      <scheme val="minor"/>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8"/>
      <color rgb="FFFF0000"/>
      <name val="Arial"/>
      <family val="2"/>
    </font>
    <font>
      <b/>
      <sz val="9"/>
      <name val="Arial"/>
      <family val="2"/>
    </font>
    <font>
      <b/>
      <sz val="10"/>
      <color rgb="FF000000"/>
      <name val="Arial"/>
      <family val="2"/>
    </font>
    <font>
      <b/>
      <sz val="10"/>
      <color indexed="81"/>
      <name val="Tahoma"/>
      <family val="2"/>
    </font>
  </fonts>
  <fills count="32">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8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auto="1"/>
      </left>
      <right style="medium">
        <color indexed="64"/>
      </right>
      <top style="medium">
        <color indexed="64"/>
      </top>
      <bottom/>
      <diagonal/>
    </border>
    <border>
      <left style="thin">
        <color indexed="64"/>
      </left>
      <right style="thin">
        <color indexed="64"/>
      </right>
      <top/>
      <bottom style="hair">
        <color auto="1"/>
      </bottom>
      <diagonal/>
    </border>
    <border>
      <left/>
      <right style="medium">
        <color indexed="64"/>
      </right>
      <top/>
      <bottom style="hair">
        <color auto="1"/>
      </bottom>
      <diagonal/>
    </border>
    <border>
      <left style="medium">
        <color auto="1"/>
      </left>
      <right style="medium">
        <color indexed="64"/>
      </right>
      <top/>
      <bottom style="hair">
        <color auto="1"/>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239">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49" fillId="0" borderId="0" applyFont="0" applyFill="0" applyBorder="0" applyAlignment="0" applyProtection="0"/>
    <xf numFmtId="0" fontId="4" fillId="0" borderId="0"/>
    <xf numFmtId="0" fontId="3" fillId="0" borderId="0"/>
    <xf numFmtId="44" fontId="59" fillId="0" borderId="0" applyFont="0" applyFill="0" applyBorder="0" applyAlignment="0" applyProtection="0"/>
    <xf numFmtId="0" fontId="2" fillId="0" borderId="0"/>
    <xf numFmtId="0" fontId="38" fillId="0" borderId="55" applyNumberFormat="0" applyFill="0" applyAlignment="0" applyProtection="0"/>
    <xf numFmtId="0" fontId="21" fillId="2" borderId="53" applyNumberFormat="0" applyFont="0" applyAlignment="0" applyProtection="0"/>
    <xf numFmtId="0" fontId="36" fillId="21" borderId="54" applyNumberFormat="0" applyAlignment="0" applyProtection="0"/>
    <xf numFmtId="0" fontId="36" fillId="21" borderId="54" applyNumberFormat="0" applyAlignment="0" applyProtection="0"/>
    <xf numFmtId="0" fontId="36" fillId="21" borderId="58" applyNumberFormat="0" applyAlignment="0" applyProtection="0"/>
    <xf numFmtId="0" fontId="38" fillId="0" borderId="67" applyNumberFormat="0" applyFill="0" applyAlignment="0" applyProtection="0"/>
    <xf numFmtId="0" fontId="33" fillId="8" borderId="64" applyNumberFormat="0" applyAlignment="0" applyProtection="0"/>
    <xf numFmtId="0" fontId="21" fillId="2" borderId="53" applyNumberFormat="0" applyFont="0" applyAlignment="0" applyProtection="0"/>
    <xf numFmtId="0" fontId="38" fillId="0" borderId="55" applyNumberFormat="0" applyFill="0" applyAlignment="0" applyProtection="0"/>
    <xf numFmtId="0" fontId="36" fillId="21" borderId="70" applyNumberFormat="0" applyAlignment="0" applyProtection="0"/>
    <xf numFmtId="0" fontId="36" fillId="21" borderId="54" applyNumberFormat="0" applyAlignment="0" applyProtection="0"/>
    <xf numFmtId="0" fontId="33" fillId="8" borderId="52" applyNumberFormat="0" applyAlignment="0" applyProtection="0"/>
    <xf numFmtId="0" fontId="33" fillId="8" borderId="52" applyNumberFormat="0" applyAlignment="0" applyProtection="0"/>
    <xf numFmtId="0" fontId="36" fillId="21" borderId="66" applyNumberFormat="0" applyAlignment="0" applyProtection="0"/>
    <xf numFmtId="0" fontId="26" fillId="21" borderId="64" applyNumberFormat="0" applyAlignment="0" applyProtection="0"/>
    <xf numFmtId="0" fontId="2" fillId="0" borderId="0"/>
    <xf numFmtId="0" fontId="26" fillId="21" borderId="52" applyNumberFormat="0" applyAlignment="0" applyProtection="0"/>
    <xf numFmtId="0" fontId="33" fillId="8" borderId="52" applyNumberFormat="0" applyAlignment="0" applyProtection="0"/>
    <xf numFmtId="0" fontId="21" fillId="2" borderId="53" applyNumberFormat="0" applyFont="0" applyAlignment="0" applyProtection="0"/>
    <xf numFmtId="0" fontId="26" fillId="21" borderId="52" applyNumberFormat="0" applyAlignment="0" applyProtection="0"/>
    <xf numFmtId="0" fontId="21" fillId="2" borderId="65" applyNumberFormat="0" applyFont="0" applyAlignment="0" applyProtection="0"/>
    <xf numFmtId="0" fontId="38" fillId="0" borderId="67" applyNumberFormat="0" applyFill="0" applyAlignment="0" applyProtection="0"/>
    <xf numFmtId="0" fontId="38" fillId="0" borderId="63" applyNumberFormat="0" applyFill="0" applyAlignment="0" applyProtection="0"/>
    <xf numFmtId="0" fontId="26" fillId="21" borderId="52" applyNumberFormat="0" applyAlignment="0" applyProtection="0"/>
    <xf numFmtId="0" fontId="36" fillId="21" borderId="54" applyNumberFormat="0" applyAlignment="0" applyProtection="0"/>
    <xf numFmtId="0" fontId="33" fillId="8" borderId="64" applyNumberFormat="0" applyAlignment="0" applyProtection="0"/>
    <xf numFmtId="0" fontId="38" fillId="0" borderId="59" applyNumberFormat="0" applyFill="0" applyAlignment="0" applyProtection="0"/>
    <xf numFmtId="0" fontId="36" fillId="21" borderId="66" applyNumberFormat="0" applyAlignment="0" applyProtection="0"/>
    <xf numFmtId="9" fontId="2" fillId="0" borderId="0" applyFont="0" applyFill="0" applyBorder="0" applyAlignment="0" applyProtection="0"/>
    <xf numFmtId="0" fontId="38" fillId="0" borderId="51" applyNumberFormat="0" applyFill="0" applyAlignment="0" applyProtection="0"/>
    <xf numFmtId="0" fontId="36" fillId="21" borderId="50" applyNumberFormat="0" applyAlignment="0" applyProtection="0"/>
    <xf numFmtId="0" fontId="33" fillId="8" borderId="48" applyNumberFormat="0" applyAlignment="0" applyProtection="0"/>
    <xf numFmtId="0" fontId="26" fillId="21" borderId="48" applyNumberFormat="0" applyAlignment="0" applyProtection="0"/>
    <xf numFmtId="0" fontId="26" fillId="21" borderId="48" applyNumberFormat="0" applyAlignment="0" applyProtection="0"/>
    <xf numFmtId="0" fontId="33" fillId="8" borderId="48" applyNumberFormat="0" applyAlignment="0" applyProtection="0"/>
    <xf numFmtId="0" fontId="21" fillId="2" borderId="49" applyNumberFormat="0" applyFont="0" applyAlignment="0" applyProtection="0"/>
    <xf numFmtId="0" fontId="36" fillId="21" borderId="50" applyNumberFormat="0" applyAlignment="0" applyProtection="0"/>
    <xf numFmtId="0" fontId="38" fillId="0" borderId="51" applyNumberFormat="0" applyFill="0" applyAlignment="0" applyProtection="0"/>
    <xf numFmtId="0" fontId="21" fillId="0" borderId="0"/>
    <xf numFmtId="0" fontId="26" fillId="21" borderId="48" applyNumberFormat="0" applyAlignment="0" applyProtection="0"/>
    <xf numFmtId="0" fontId="21" fillId="2" borderId="49" applyNumberFormat="0" applyFont="0" applyAlignment="0" applyProtection="0"/>
    <xf numFmtId="0" fontId="26" fillId="21" borderId="48" applyNumberFormat="0" applyAlignment="0" applyProtection="0"/>
    <xf numFmtId="0" fontId="33" fillId="8" borderId="48" applyNumberFormat="0" applyAlignment="0" applyProtection="0"/>
    <xf numFmtId="0" fontId="21" fillId="2" borderId="49" applyNumberFormat="0" applyFont="0" applyAlignment="0" applyProtection="0"/>
    <xf numFmtId="0" fontId="36" fillId="21" borderId="50" applyNumberFormat="0" applyAlignment="0" applyProtection="0"/>
    <xf numFmtId="0" fontId="38" fillId="0" borderId="51" applyNumberFormat="0" applyFill="0" applyAlignment="0" applyProtection="0"/>
    <xf numFmtId="0" fontId="21" fillId="2" borderId="49" applyNumberFormat="0" applyFont="0" applyAlignment="0" applyProtection="0"/>
    <xf numFmtId="0" fontId="33" fillId="8" borderId="48" applyNumberFormat="0" applyAlignment="0" applyProtection="0"/>
    <xf numFmtId="0" fontId="21" fillId="2" borderId="49" applyNumberFormat="0" applyFont="0" applyAlignment="0" applyProtection="0"/>
    <xf numFmtId="0" fontId="36" fillId="21" borderId="50" applyNumberFormat="0" applyAlignment="0" applyProtection="0"/>
    <xf numFmtId="0" fontId="38" fillId="0" borderId="51" applyNumberFormat="0" applyFill="0" applyAlignment="0" applyProtection="0"/>
    <xf numFmtId="0" fontId="21" fillId="2" borderId="49" applyNumberFormat="0" applyFont="0" applyAlignment="0" applyProtection="0"/>
    <xf numFmtId="0" fontId="21" fillId="2" borderId="53" applyNumberFormat="0" applyFont="0" applyAlignment="0" applyProtection="0"/>
    <xf numFmtId="0" fontId="38" fillId="0" borderId="55" applyNumberFormat="0" applyFill="0" applyAlignment="0" applyProtection="0"/>
    <xf numFmtId="0" fontId="26" fillId="21" borderId="52" applyNumberFormat="0" applyAlignment="0" applyProtection="0"/>
    <xf numFmtId="0" fontId="26" fillId="21" borderId="64" applyNumberFormat="0" applyAlignment="0" applyProtection="0"/>
    <xf numFmtId="0" fontId="33" fillId="8" borderId="52" applyNumberFormat="0" applyAlignment="0" applyProtection="0"/>
    <xf numFmtId="0" fontId="21" fillId="2" borderId="53" applyNumberFormat="0" applyFont="0" applyAlignment="0" applyProtection="0"/>
    <xf numFmtId="0" fontId="21" fillId="2" borderId="65" applyNumberFormat="0" applyFont="0" applyAlignment="0" applyProtection="0"/>
    <xf numFmtId="0" fontId="36" fillId="21" borderId="62" applyNumberFormat="0" applyAlignment="0" applyProtection="0"/>
    <xf numFmtId="0" fontId="21" fillId="2" borderId="53" applyNumberFormat="0" applyFont="0" applyAlignment="0" applyProtection="0"/>
    <xf numFmtId="0" fontId="21" fillId="2" borderId="65" applyNumberFormat="0" applyFont="0" applyAlignment="0" applyProtection="0"/>
    <xf numFmtId="0" fontId="38" fillId="0" borderId="71" applyNumberFormat="0" applyFill="0" applyAlignment="0" applyProtection="0"/>
    <xf numFmtId="0" fontId="38" fillId="0" borderId="55" applyNumberFormat="0" applyFill="0" applyAlignment="0" applyProtection="0"/>
    <xf numFmtId="0" fontId="33" fillId="8" borderId="56" applyNumberFormat="0" applyAlignment="0" applyProtection="0"/>
    <xf numFmtId="0" fontId="26" fillId="21" borderId="56" applyNumberFormat="0" applyAlignment="0" applyProtection="0"/>
    <xf numFmtId="0" fontId="26" fillId="21" borderId="56" applyNumberFormat="0" applyAlignment="0" applyProtection="0"/>
    <xf numFmtId="0" fontId="33" fillId="8" borderId="56" applyNumberFormat="0" applyAlignment="0" applyProtection="0"/>
    <xf numFmtId="0" fontId="21" fillId="2" borderId="57" applyNumberFormat="0" applyFont="0" applyAlignment="0" applyProtection="0"/>
    <xf numFmtId="0" fontId="36" fillId="21" borderId="58" applyNumberFormat="0" applyAlignment="0" applyProtection="0"/>
    <xf numFmtId="0" fontId="38" fillId="0" borderId="59" applyNumberFormat="0" applyFill="0" applyAlignment="0" applyProtection="0"/>
    <xf numFmtId="0" fontId="26" fillId="21" borderId="56" applyNumberFormat="0" applyAlignment="0" applyProtection="0"/>
    <xf numFmtId="0" fontId="21" fillId="2" borderId="57" applyNumberFormat="0" applyFont="0" applyAlignment="0" applyProtection="0"/>
    <xf numFmtId="0" fontId="26" fillId="21" borderId="56" applyNumberFormat="0" applyAlignment="0" applyProtection="0"/>
    <xf numFmtId="0" fontId="33" fillId="8" borderId="56" applyNumberFormat="0" applyAlignment="0" applyProtection="0"/>
    <xf numFmtId="0" fontId="21" fillId="2" borderId="57" applyNumberFormat="0" applyFont="0" applyAlignment="0" applyProtection="0"/>
    <xf numFmtId="0" fontId="36" fillId="21" borderId="58" applyNumberFormat="0" applyAlignment="0" applyProtection="0"/>
    <xf numFmtId="0" fontId="38" fillId="0" borderId="59" applyNumberFormat="0" applyFill="0" applyAlignment="0" applyProtection="0"/>
    <xf numFmtId="0" fontId="21" fillId="2" borderId="57" applyNumberFormat="0" applyFont="0" applyAlignment="0" applyProtection="0"/>
    <xf numFmtId="0" fontId="33" fillId="8" borderId="56" applyNumberFormat="0" applyAlignment="0" applyProtection="0"/>
    <xf numFmtId="0" fontId="21" fillId="2" borderId="57" applyNumberFormat="0" applyFont="0" applyAlignment="0" applyProtection="0"/>
    <xf numFmtId="0" fontId="36" fillId="21" borderId="58" applyNumberFormat="0" applyAlignment="0" applyProtection="0"/>
    <xf numFmtId="0" fontId="38" fillId="0" borderId="59" applyNumberFormat="0" applyFill="0" applyAlignment="0" applyProtection="0"/>
    <xf numFmtId="0" fontId="21" fillId="2" borderId="57" applyNumberFormat="0" applyFont="0" applyAlignment="0" applyProtection="0"/>
    <xf numFmtId="0" fontId="33" fillId="8" borderId="60" applyNumberFormat="0" applyAlignment="0" applyProtection="0"/>
    <xf numFmtId="0" fontId="26" fillId="21" borderId="60" applyNumberFormat="0" applyAlignment="0" applyProtection="0"/>
    <xf numFmtId="0" fontId="26" fillId="21" borderId="60" applyNumberFormat="0" applyAlignment="0" applyProtection="0"/>
    <xf numFmtId="0" fontId="33" fillId="8" borderId="60" applyNumberFormat="0" applyAlignment="0" applyProtection="0"/>
    <xf numFmtId="0" fontId="21" fillId="2" borderId="61" applyNumberFormat="0" applyFont="0" applyAlignment="0" applyProtection="0"/>
    <xf numFmtId="0" fontId="36" fillId="21" borderId="62" applyNumberFormat="0" applyAlignment="0" applyProtection="0"/>
    <xf numFmtId="0" fontId="38" fillId="0" borderId="63" applyNumberFormat="0" applyFill="0" applyAlignment="0" applyProtection="0"/>
    <xf numFmtId="0" fontId="26" fillId="21" borderId="60" applyNumberFormat="0" applyAlignment="0" applyProtection="0"/>
    <xf numFmtId="0" fontId="21" fillId="2" borderId="61" applyNumberFormat="0" applyFont="0" applyAlignment="0" applyProtection="0"/>
    <xf numFmtId="0" fontId="26" fillId="21" borderId="60" applyNumberFormat="0" applyAlignment="0" applyProtection="0"/>
    <xf numFmtId="0" fontId="33" fillId="8" borderId="60" applyNumberFormat="0" applyAlignment="0" applyProtection="0"/>
    <xf numFmtId="0" fontId="21" fillId="2" borderId="61" applyNumberFormat="0" applyFont="0" applyAlignment="0" applyProtection="0"/>
    <xf numFmtId="0" fontId="36" fillId="21" borderId="62" applyNumberFormat="0" applyAlignment="0" applyProtection="0"/>
    <xf numFmtId="0" fontId="38" fillId="0" borderId="63" applyNumberFormat="0" applyFill="0" applyAlignment="0" applyProtection="0"/>
    <xf numFmtId="0" fontId="21" fillId="2" borderId="61" applyNumberFormat="0" applyFont="0" applyAlignment="0" applyProtection="0"/>
    <xf numFmtId="0" fontId="33" fillId="8" borderId="60" applyNumberFormat="0" applyAlignment="0" applyProtection="0"/>
    <xf numFmtId="0" fontId="21" fillId="2" borderId="61" applyNumberFormat="0" applyFont="0" applyAlignment="0" applyProtection="0"/>
    <xf numFmtId="0" fontId="36" fillId="21" borderId="62" applyNumberFormat="0" applyAlignment="0" applyProtection="0"/>
    <xf numFmtId="0" fontId="38" fillId="0" borderId="63" applyNumberFormat="0" applyFill="0" applyAlignment="0" applyProtection="0"/>
    <xf numFmtId="0" fontId="21" fillId="2" borderId="61" applyNumberFormat="0" applyFont="0" applyAlignment="0" applyProtection="0"/>
    <xf numFmtId="0" fontId="33" fillId="8" borderId="68" applyNumberFormat="0" applyAlignment="0" applyProtection="0"/>
    <xf numFmtId="0" fontId="26" fillId="21" borderId="68" applyNumberFormat="0" applyAlignment="0" applyProtection="0"/>
    <xf numFmtId="0" fontId="26" fillId="21" borderId="68" applyNumberFormat="0" applyAlignment="0" applyProtection="0"/>
    <xf numFmtId="0" fontId="33" fillId="8" borderId="68" applyNumberFormat="0" applyAlignment="0" applyProtection="0"/>
    <xf numFmtId="0" fontId="21" fillId="2" borderId="69" applyNumberFormat="0" applyFont="0" applyAlignment="0" applyProtection="0"/>
    <xf numFmtId="0" fontId="36" fillId="21" borderId="70" applyNumberFormat="0" applyAlignment="0" applyProtection="0"/>
    <xf numFmtId="0" fontId="38" fillId="0" borderId="71" applyNumberFormat="0" applyFill="0" applyAlignment="0" applyProtection="0"/>
    <xf numFmtId="0" fontId="26" fillId="21" borderId="68" applyNumberFormat="0" applyAlignment="0" applyProtection="0"/>
    <xf numFmtId="0" fontId="21" fillId="2" borderId="69" applyNumberFormat="0" applyFont="0" applyAlignment="0" applyProtection="0"/>
    <xf numFmtId="0" fontId="26" fillId="21" borderId="68" applyNumberFormat="0" applyAlignment="0" applyProtection="0"/>
    <xf numFmtId="0" fontId="33" fillId="8" borderId="68" applyNumberFormat="0" applyAlignment="0" applyProtection="0"/>
    <xf numFmtId="0" fontId="21" fillId="2" borderId="69" applyNumberFormat="0" applyFont="0" applyAlignment="0" applyProtection="0"/>
    <xf numFmtId="0" fontId="36" fillId="21" borderId="70" applyNumberFormat="0" applyAlignment="0" applyProtection="0"/>
    <xf numFmtId="0" fontId="38" fillId="0" borderId="71" applyNumberFormat="0" applyFill="0" applyAlignment="0" applyProtection="0"/>
    <xf numFmtId="0" fontId="21" fillId="2" borderId="69" applyNumberFormat="0" applyFont="0" applyAlignment="0" applyProtection="0"/>
    <xf numFmtId="0" fontId="33" fillId="8" borderId="68" applyNumberFormat="0" applyAlignment="0" applyProtection="0"/>
    <xf numFmtId="0" fontId="21" fillId="2" borderId="69" applyNumberFormat="0" applyFont="0" applyAlignment="0" applyProtection="0"/>
    <xf numFmtId="0" fontId="36" fillId="21" borderId="70" applyNumberFormat="0" applyAlignment="0" applyProtection="0"/>
    <xf numFmtId="0" fontId="38" fillId="0" borderId="71" applyNumberFormat="0" applyFill="0" applyAlignment="0" applyProtection="0"/>
    <xf numFmtId="0" fontId="21" fillId="2" borderId="69" applyNumberFormat="0" applyFont="0" applyAlignment="0" applyProtection="0"/>
    <xf numFmtId="0" fontId="1" fillId="0" borderId="0"/>
    <xf numFmtId="0" fontId="62" fillId="0" borderId="0" applyNumberFormat="0" applyFill="0" applyBorder="0" applyAlignment="0" applyProtection="0"/>
  </cellStyleXfs>
  <cellXfs count="198">
    <xf numFmtId="0" fontId="0" fillId="0" borderId="0" xfId="0"/>
    <xf numFmtId="0" fontId="19" fillId="0" borderId="0" xfId="0" applyFont="1"/>
    <xf numFmtId="0" fontId="21" fillId="0" borderId="0" xfId="0" applyFont="1"/>
    <xf numFmtId="0" fontId="19" fillId="0" borderId="0" xfId="0" applyFont="1" applyAlignment="1">
      <alignment horizontal="left"/>
    </xf>
    <xf numFmtId="0" fontId="41" fillId="0" borderId="0" xfId="0" applyFont="1" applyAlignment="1">
      <alignment horizontal="left"/>
    </xf>
    <xf numFmtId="0" fontId="41" fillId="25" borderId="0" xfId="0" applyFont="1" applyFill="1"/>
    <xf numFmtId="0" fontId="42" fillId="25" borderId="0" xfId="0" applyFont="1" applyFill="1"/>
    <xf numFmtId="0" fontId="20" fillId="25" borderId="0" xfId="0" applyFont="1" applyFill="1"/>
    <xf numFmtId="0" fontId="19" fillId="25" borderId="0" xfId="0" applyFont="1" applyFill="1"/>
    <xf numFmtId="0" fontId="19" fillId="25" borderId="0" xfId="0" applyFont="1" applyFill="1" applyAlignment="1">
      <alignment horizontal="left" vertical="center"/>
    </xf>
    <xf numFmtId="0" fontId="19" fillId="25" borderId="0" xfId="0" applyFont="1" applyFill="1" applyAlignment="1">
      <alignment horizontal="right" textRotation="90" wrapText="1"/>
    </xf>
    <xf numFmtId="0" fontId="19" fillId="25" borderId="0" xfId="0" applyFont="1" applyFill="1" applyAlignment="1">
      <alignment horizontal="center" vertical="center"/>
    </xf>
    <xf numFmtId="0" fontId="20" fillId="25" borderId="11" xfId="0" applyFont="1" applyFill="1" applyBorder="1" applyAlignment="1">
      <alignment horizontal="left"/>
    </xf>
    <xf numFmtId="0" fontId="45" fillId="0" borderId="10" xfId="100" applyFont="1" applyBorder="1" applyAlignment="1">
      <alignment horizontal="right"/>
    </xf>
    <xf numFmtId="0" fontId="47" fillId="0" borderId="10" xfId="100" applyFont="1" applyBorder="1" applyAlignment="1">
      <alignment horizontal="right"/>
    </xf>
    <xf numFmtId="2" fontId="21" fillId="0" borderId="0" xfId="98" applyNumberFormat="1"/>
    <xf numFmtId="0" fontId="45" fillId="0" borderId="0" xfId="0" applyFont="1" applyAlignment="1">
      <alignment horizontal="center" vertical="center" wrapText="1"/>
    </xf>
    <xf numFmtId="0" fontId="51" fillId="26" borderId="15" xfId="0" applyFont="1" applyFill="1" applyBorder="1" applyAlignment="1">
      <alignment horizontal="center" vertical="center" wrapText="1"/>
    </xf>
    <xf numFmtId="0" fontId="51" fillId="27" borderId="17" xfId="0" applyFont="1" applyFill="1" applyBorder="1" applyAlignment="1">
      <alignment horizontal="center" vertical="center" wrapText="1"/>
    </xf>
    <xf numFmtId="0" fontId="0" fillId="27" borderId="18" xfId="0" applyFill="1" applyBorder="1"/>
    <xf numFmtId="0" fontId="52" fillId="0" borderId="13" xfId="0" applyFont="1" applyBorder="1" applyAlignment="1">
      <alignment horizontal="center" vertical="center" wrapText="1"/>
    </xf>
    <xf numFmtId="0" fontId="45" fillId="0" borderId="16" xfId="0" applyFont="1" applyBorder="1" applyAlignment="1">
      <alignment horizontal="center" vertical="center" wrapText="1"/>
    </xf>
    <xf numFmtId="0" fontId="45" fillId="26" borderId="15" xfId="0" applyFont="1" applyFill="1" applyBorder="1" applyAlignment="1">
      <alignment horizontal="center" vertical="center" wrapText="1"/>
    </xf>
    <xf numFmtId="0" fontId="45" fillId="27" borderId="16" xfId="0" applyFont="1" applyFill="1" applyBorder="1" applyAlignment="1">
      <alignment horizontal="center" vertical="center" wrapText="1"/>
    </xf>
    <xf numFmtId="0" fontId="45" fillId="27" borderId="20" xfId="0" applyFont="1" applyFill="1" applyBorder="1" applyAlignment="1">
      <alignment horizontal="center" vertical="center" wrapText="1"/>
    </xf>
    <xf numFmtId="0" fontId="45" fillId="27" borderId="21" xfId="0" applyFont="1" applyFill="1" applyBorder="1" applyAlignment="1">
      <alignment horizontal="center" vertical="center" wrapText="1"/>
    </xf>
    <xf numFmtId="0" fontId="50" fillId="27" borderId="22" xfId="0" applyFont="1" applyFill="1" applyBorder="1" applyAlignment="1">
      <alignment vertical="center" wrapText="1"/>
    </xf>
    <xf numFmtId="0" fontId="53" fillId="0" borderId="23" xfId="0" applyFont="1" applyBorder="1" applyAlignment="1">
      <alignment horizontal="center" vertical="center" wrapText="1"/>
    </xf>
    <xf numFmtId="0" fontId="50" fillId="28" borderId="23" xfId="0" applyFont="1" applyFill="1" applyBorder="1" applyAlignment="1">
      <alignment horizontal="center" vertical="center" wrapText="1"/>
    </xf>
    <xf numFmtId="0" fontId="21" fillId="0" borderId="24" xfId="2" applyBorder="1"/>
    <xf numFmtId="44" fontId="21" fillId="0" borderId="25" xfId="108" applyFont="1" applyFill="1" applyBorder="1" applyAlignment="1"/>
    <xf numFmtId="164" fontId="0" fillId="24" borderId="25" xfId="0" applyNumberFormat="1" applyFill="1" applyBorder="1" applyAlignment="1">
      <alignment vertical="center"/>
    </xf>
    <xf numFmtId="10" fontId="0" fillId="24" borderId="25" xfId="0" applyNumberFormat="1" applyFill="1" applyBorder="1" applyAlignment="1">
      <alignment horizontal="center" vertical="center"/>
    </xf>
    <xf numFmtId="164" fontId="52" fillId="24" borderId="25" xfId="0" applyNumberFormat="1" applyFont="1" applyFill="1" applyBorder="1" applyAlignment="1">
      <alignment vertical="center"/>
    </xf>
    <xf numFmtId="164" fontId="46" fillId="0" borderId="25" xfId="0" applyNumberFormat="1" applyFont="1" applyBorder="1" applyAlignment="1">
      <alignment vertical="center"/>
    </xf>
    <xf numFmtId="165" fontId="0" fillId="0" borderId="25" xfId="0" applyNumberFormat="1" applyBorder="1"/>
    <xf numFmtId="165" fontId="0" fillId="0" borderId="0" xfId="0" applyNumberFormat="1"/>
    <xf numFmtId="164" fontId="0" fillId="24" borderId="24" xfId="0" applyNumberFormat="1" applyFill="1" applyBorder="1" applyAlignment="1">
      <alignment vertical="center"/>
    </xf>
    <xf numFmtId="10" fontId="0" fillId="24" borderId="24" xfId="0" applyNumberFormat="1" applyFill="1" applyBorder="1" applyAlignment="1">
      <alignment horizontal="center" vertical="center"/>
    </xf>
    <xf numFmtId="164" fontId="52" fillId="24" borderId="24" xfId="0" applyNumberFormat="1" applyFont="1" applyFill="1" applyBorder="1" applyAlignment="1">
      <alignment vertical="center"/>
    </xf>
    <xf numFmtId="165" fontId="0" fillId="0" borderId="24" xfId="0" applyNumberFormat="1" applyBorder="1"/>
    <xf numFmtId="0" fontId="0" fillId="0" borderId="0" xfId="0" applyAlignment="1">
      <alignment vertical="center"/>
    </xf>
    <xf numFmtId="164" fontId="0" fillId="0" borderId="0" xfId="0" applyNumberFormat="1" applyAlignment="1">
      <alignment vertical="center"/>
    </xf>
    <xf numFmtId="0" fontId="45" fillId="0" borderId="0" xfId="0" applyFont="1" applyAlignment="1">
      <alignment horizontal="right" vertical="center"/>
    </xf>
    <xf numFmtId="164" fontId="45" fillId="0" borderId="0" xfId="0" applyNumberFormat="1" applyFont="1" applyAlignment="1">
      <alignment horizontal="right" vertical="center"/>
    </xf>
    <xf numFmtId="164" fontId="54" fillId="0" borderId="15" xfId="0" applyNumberFormat="1" applyFont="1" applyBorder="1" applyAlignment="1">
      <alignment vertical="center"/>
    </xf>
    <xf numFmtId="0" fontId="21" fillId="0" borderId="0" xfId="0" applyFont="1" applyAlignment="1">
      <alignment horizontal="right"/>
    </xf>
    <xf numFmtId="43" fontId="21" fillId="0" borderId="0" xfId="106" applyFont="1" applyFill="1" applyAlignment="1">
      <alignment vertical="center"/>
    </xf>
    <xf numFmtId="0" fontId="4" fillId="0" borderId="0" xfId="109"/>
    <xf numFmtId="0" fontId="55" fillId="0" borderId="0" xfId="0" applyFont="1" applyAlignment="1">
      <alignment horizontal="center" vertical="center"/>
    </xf>
    <xf numFmtId="0" fontId="21" fillId="0" borderId="15" xfId="0" applyFont="1" applyBorder="1" applyAlignment="1">
      <alignment vertical="center"/>
    </xf>
    <xf numFmtId="0" fontId="47" fillId="0" borderId="15" xfId="0" applyFont="1" applyBorder="1" applyAlignment="1">
      <alignment horizontal="center" vertical="center"/>
    </xf>
    <xf numFmtId="0" fontId="45" fillId="0" borderId="15" xfId="0" applyFont="1" applyBorder="1" applyAlignment="1">
      <alignment horizontal="center" vertical="center"/>
    </xf>
    <xf numFmtId="0" fontId="21" fillId="0" borderId="15" xfId="0" applyFont="1" applyBorder="1" applyAlignment="1">
      <alignment horizontal="center" vertical="center"/>
    </xf>
    <xf numFmtId="0" fontId="21" fillId="0" borderId="0" xfId="0" applyFont="1" applyAlignment="1">
      <alignment horizontal="center" vertical="center"/>
    </xf>
    <xf numFmtId="0" fontId="0" fillId="0" borderId="0" xfId="0" applyAlignment="1">
      <alignment horizontal="center" vertical="center"/>
    </xf>
    <xf numFmtId="0" fontId="45" fillId="0" borderId="0" xfId="0" applyFont="1"/>
    <xf numFmtId="0" fontId="21" fillId="0" borderId="26" xfId="2" applyBorder="1"/>
    <xf numFmtId="2" fontId="47" fillId="0" borderId="25" xfId="0" applyNumberFormat="1" applyFont="1" applyBorder="1" applyAlignment="1">
      <alignment horizontal="center" vertical="center"/>
    </xf>
    <xf numFmtId="1" fontId="45" fillId="0" borderId="25" xfId="0" applyNumberFormat="1" applyFont="1" applyBorder="1" applyAlignment="1">
      <alignment horizontal="center" vertical="center"/>
    </xf>
    <xf numFmtId="44" fontId="0" fillId="0" borderId="25" xfId="0" applyNumberFormat="1" applyBorder="1" applyAlignment="1">
      <alignment horizontal="center" vertical="center"/>
    </xf>
    <xf numFmtId="10" fontId="50" fillId="0" borderId="27" xfId="0" applyNumberFormat="1" applyFont="1" applyBorder="1" applyAlignment="1">
      <alignment horizontal="center" vertical="center"/>
    </xf>
    <xf numFmtId="10" fontId="50" fillId="0" borderId="0" xfId="0" applyNumberFormat="1" applyFont="1" applyAlignment="1">
      <alignment horizontal="center" vertical="center"/>
    </xf>
    <xf numFmtId="2" fontId="0" fillId="0" borderId="0" xfId="0" applyNumberFormat="1" applyAlignment="1">
      <alignment horizontal="center" vertical="center"/>
    </xf>
    <xf numFmtId="2" fontId="47" fillId="0" borderId="24" xfId="0" applyNumberFormat="1" applyFont="1" applyBorder="1" applyAlignment="1">
      <alignment horizontal="center" vertical="center"/>
    </xf>
    <xf numFmtId="2" fontId="21" fillId="0" borderId="0" xfId="0" applyNumberFormat="1" applyFont="1" applyAlignment="1">
      <alignment horizontal="center" vertical="center"/>
    </xf>
    <xf numFmtId="0" fontId="50" fillId="0" borderId="0" xfId="109" applyFont="1" applyAlignment="1">
      <alignment vertical="top" wrapText="1"/>
    </xf>
    <xf numFmtId="0" fontId="4" fillId="0" borderId="0" xfId="109" applyAlignment="1">
      <alignment horizontal="left" vertical="top" wrapText="1"/>
    </xf>
    <xf numFmtId="2" fontId="46" fillId="0" borderId="0" xfId="0" applyNumberFormat="1" applyFont="1"/>
    <xf numFmtId="0" fontId="0" fillId="24" borderId="0" xfId="0" applyFill="1"/>
    <xf numFmtId="164" fontId="45" fillId="24" borderId="0" xfId="0" applyNumberFormat="1" applyFont="1" applyFill="1" applyAlignment="1">
      <alignment vertical="center"/>
    </xf>
    <xf numFmtId="0" fontId="41" fillId="25" borderId="0" xfId="0" applyFont="1" applyFill="1" applyAlignment="1">
      <alignment horizontal="left"/>
    </xf>
    <xf numFmtId="0" fontId="41" fillId="25" borderId="14" xfId="0" applyFont="1" applyFill="1" applyBorder="1" applyAlignment="1">
      <alignment horizontal="right" textRotation="90" wrapText="1"/>
    </xf>
    <xf numFmtId="0" fontId="41" fillId="25" borderId="13" xfId="0" applyFont="1" applyFill="1" applyBorder="1" applyAlignment="1">
      <alignment horizontal="right" textRotation="90" wrapText="1"/>
    </xf>
    <xf numFmtId="0" fontId="57" fillId="25" borderId="29" xfId="0" applyFont="1" applyFill="1" applyBorder="1" applyAlignment="1">
      <alignment horizontal="right" textRotation="90" wrapText="1"/>
    </xf>
    <xf numFmtId="0" fontId="57" fillId="25" borderId="30" xfId="0" applyFont="1" applyFill="1" applyBorder="1" applyAlignment="1">
      <alignment horizontal="right" textRotation="90" wrapText="1"/>
    </xf>
    <xf numFmtId="0" fontId="41" fillId="25" borderId="31" xfId="0" applyFont="1" applyFill="1" applyBorder="1" applyAlignment="1">
      <alignment horizontal="right" textRotation="90" wrapText="1"/>
    </xf>
    <xf numFmtId="0" fontId="41" fillId="25" borderId="0" xfId="0" applyFont="1" applyFill="1" applyAlignment="1">
      <alignment horizontal="right" textRotation="90" wrapText="1"/>
    </xf>
    <xf numFmtId="0" fontId="41" fillId="0" borderId="0" xfId="0" applyFont="1" applyAlignment="1">
      <alignment horizontal="right" textRotation="90" wrapText="1"/>
    </xf>
    <xf numFmtId="0" fontId="40" fillId="25" borderId="0" xfId="0" applyFont="1" applyFill="1"/>
    <xf numFmtId="164" fontId="0" fillId="0" borderId="25" xfId="0" applyNumberFormat="1" applyBorder="1" applyAlignment="1">
      <alignment vertical="center"/>
    </xf>
    <xf numFmtId="0" fontId="60" fillId="0" borderId="37" xfId="0" applyFont="1" applyBorder="1" applyAlignment="1">
      <alignment horizontal="left"/>
    </xf>
    <xf numFmtId="0" fontId="60" fillId="0" borderId="38" xfId="0" applyFont="1" applyBorder="1" applyAlignment="1">
      <alignment horizontal="left"/>
    </xf>
    <xf numFmtId="0" fontId="60" fillId="0" borderId="39" xfId="0" applyFont="1" applyBorder="1" applyAlignment="1">
      <alignment horizontal="left"/>
    </xf>
    <xf numFmtId="0" fontId="60" fillId="0" borderId="40" xfId="0" applyFont="1" applyBorder="1" applyAlignment="1">
      <alignment horizontal="left"/>
    </xf>
    <xf numFmtId="166" fontId="0" fillId="0" borderId="41" xfId="111" applyNumberFormat="1" applyFont="1" applyBorder="1"/>
    <xf numFmtId="166" fontId="0" fillId="0" borderId="10" xfId="111" applyNumberFormat="1" applyFont="1" applyBorder="1"/>
    <xf numFmtId="0" fontId="45" fillId="0" borderId="42" xfId="0" applyFont="1" applyBorder="1" applyAlignment="1">
      <alignment horizontal="centerContinuous"/>
    </xf>
    <xf numFmtId="0" fontId="45" fillId="0" borderId="43" xfId="0" applyFont="1" applyBorder="1" applyAlignment="1">
      <alignment horizontal="centerContinuous"/>
    </xf>
    <xf numFmtId="0" fontId="45" fillId="0" borderId="44" xfId="0" applyFont="1" applyBorder="1" applyAlignment="1">
      <alignment horizontal="centerContinuous"/>
    </xf>
    <xf numFmtId="166" fontId="0" fillId="0" borderId="45" xfId="111" applyNumberFormat="1" applyFont="1" applyBorder="1"/>
    <xf numFmtId="166" fontId="0" fillId="0" borderId="0" xfId="111" applyNumberFormat="1" applyFont="1" applyBorder="1"/>
    <xf numFmtId="166" fontId="0" fillId="0" borderId="46" xfId="111" applyNumberFormat="1" applyFont="1" applyBorder="1"/>
    <xf numFmtId="166" fontId="0" fillId="0" borderId="47" xfId="111" applyNumberFormat="1" applyFont="1" applyBorder="1"/>
    <xf numFmtId="0" fontId="0" fillId="0" borderId="43" xfId="0" applyBorder="1" applyAlignment="1">
      <alignment horizontal="centerContinuous"/>
    </xf>
    <xf numFmtId="0" fontId="0" fillId="0" borderId="44" xfId="0" applyBorder="1" applyAlignment="1">
      <alignment horizontal="centerContinuous"/>
    </xf>
    <xf numFmtId="0" fontId="45" fillId="0" borderId="45" xfId="0" applyFont="1" applyBorder="1" applyAlignment="1">
      <alignment horizontal="right"/>
    </xf>
    <xf numFmtId="0" fontId="45" fillId="0" borderId="0" xfId="0" applyFont="1" applyAlignment="1">
      <alignment horizontal="right"/>
    </xf>
    <xf numFmtId="0" fontId="45" fillId="0" borderId="46" xfId="0" applyFont="1" applyBorder="1" applyAlignment="1">
      <alignment horizontal="right"/>
    </xf>
    <xf numFmtId="164" fontId="0" fillId="0" borderId="24" xfId="0" applyNumberFormat="1" applyBorder="1" applyAlignment="1">
      <alignment vertical="center"/>
    </xf>
    <xf numFmtId="166" fontId="0" fillId="24" borderId="45" xfId="111" applyNumberFormat="1" applyFont="1" applyFill="1" applyBorder="1"/>
    <xf numFmtId="166" fontId="0" fillId="24" borderId="41" xfId="111" applyNumberFormat="1" applyFont="1" applyFill="1" applyBorder="1"/>
    <xf numFmtId="2" fontId="20" fillId="25" borderId="12" xfId="0" applyNumberFormat="1" applyFont="1" applyFill="1" applyBorder="1"/>
    <xf numFmtId="2" fontId="20" fillId="25" borderId="11" xfId="0" applyNumberFormat="1" applyFont="1" applyFill="1" applyBorder="1"/>
    <xf numFmtId="2" fontId="40" fillId="25" borderId="32" xfId="0" applyNumberFormat="1" applyFont="1" applyFill="1" applyBorder="1"/>
    <xf numFmtId="4" fontId="40" fillId="25" borderId="33" xfId="0" applyNumberFormat="1" applyFont="1" applyFill="1" applyBorder="1" applyAlignment="1">
      <alignment horizontal="right"/>
    </xf>
    <xf numFmtId="0" fontId="20" fillId="25" borderId="34" xfId="0" applyFont="1" applyFill="1" applyBorder="1" applyAlignment="1">
      <alignment horizontal="right"/>
    </xf>
    <xf numFmtId="2" fontId="20" fillId="25" borderId="35" xfId="0" applyNumberFormat="1" applyFont="1" applyFill="1" applyBorder="1"/>
    <xf numFmtId="2" fontId="20" fillId="25" borderId="28" xfId="0" applyNumberFormat="1" applyFont="1" applyFill="1" applyBorder="1"/>
    <xf numFmtId="2" fontId="40" fillId="25" borderId="36" xfId="0" applyNumberFormat="1" applyFont="1" applyFill="1" applyBorder="1"/>
    <xf numFmtId="4" fontId="40" fillId="25" borderId="21" xfId="0" applyNumberFormat="1" applyFont="1" applyFill="1" applyBorder="1" applyAlignment="1">
      <alignment horizontal="right"/>
    </xf>
    <xf numFmtId="0" fontId="20" fillId="25" borderId="22" xfId="0" applyFont="1" applyFill="1" applyBorder="1" applyAlignment="1">
      <alignment horizontal="right"/>
    </xf>
    <xf numFmtId="7" fontId="0" fillId="24" borderId="45" xfId="111" applyNumberFormat="1" applyFont="1" applyFill="1" applyBorder="1"/>
    <xf numFmtId="0" fontId="20" fillId="27" borderId="11" xfId="0" applyFont="1" applyFill="1" applyBorder="1" applyAlignment="1">
      <alignment horizontal="left"/>
    </xf>
    <xf numFmtId="2" fontId="20" fillId="27" borderId="12" xfId="0" applyNumberFormat="1" applyFont="1" applyFill="1" applyBorder="1"/>
    <xf numFmtId="0" fontId="21" fillId="0" borderId="0" xfId="98" applyFont="1"/>
    <xf numFmtId="4" fontId="40" fillId="27" borderId="33" xfId="0" applyNumberFormat="1" applyFont="1" applyFill="1" applyBorder="1" applyAlignment="1">
      <alignment horizontal="right"/>
    </xf>
    <xf numFmtId="2" fontId="20" fillId="27" borderId="11" xfId="0" applyNumberFormat="1" applyFont="1" applyFill="1" applyBorder="1"/>
    <xf numFmtId="0" fontId="21" fillId="0" borderId="0" xfId="98"/>
    <xf numFmtId="0" fontId="21" fillId="0" borderId="0" xfId="98"/>
    <xf numFmtId="0" fontId="21" fillId="0" borderId="0" xfId="98" applyFont="1"/>
    <xf numFmtId="0" fontId="21" fillId="0" borderId="0" xfId="98"/>
    <xf numFmtId="0" fontId="21" fillId="0" borderId="0" xfId="98" applyFont="1"/>
    <xf numFmtId="0" fontId="20" fillId="27" borderId="34" xfId="0" applyFont="1" applyFill="1" applyBorder="1" applyAlignment="1">
      <alignment horizontal="right"/>
    </xf>
    <xf numFmtId="2" fontId="40" fillId="27" borderId="32" xfId="0" applyNumberFormat="1" applyFont="1" applyFill="1" applyBorder="1"/>
    <xf numFmtId="0" fontId="21" fillId="0" borderId="0" xfId="98" applyFont="1"/>
    <xf numFmtId="0" fontId="19" fillId="25" borderId="0" xfId="98" applyFont="1" applyFill="1" applyAlignment="1">
      <alignment wrapText="1"/>
    </xf>
    <xf numFmtId="0" fontId="21" fillId="25" borderId="0" xfId="98" applyFont="1" applyFill="1"/>
    <xf numFmtId="0" fontId="44" fillId="25" borderId="0" xfId="237" applyFont="1" applyFill="1" applyBorder="1" applyAlignment="1">
      <alignment horizontal="left"/>
    </xf>
    <xf numFmtId="0" fontId="61" fillId="25" borderId="0" xfId="237" applyFont="1" applyFill="1" applyBorder="1" applyAlignment="1"/>
    <xf numFmtId="0" fontId="63" fillId="25" borderId="0" xfId="238" applyFont="1" applyFill="1" applyAlignment="1">
      <alignment wrapText="1"/>
    </xf>
    <xf numFmtId="0" fontId="21" fillId="25" borderId="0" xfId="98" applyFont="1" applyFill="1" applyAlignment="1"/>
    <xf numFmtId="0" fontId="21" fillId="24" borderId="75" xfId="98" applyFont="1" applyFill="1" applyBorder="1" applyAlignment="1">
      <alignment horizontal="center" wrapText="1"/>
    </xf>
    <xf numFmtId="0" fontId="63" fillId="25" borderId="0" xfId="238" applyFont="1" applyFill="1" applyAlignment="1"/>
    <xf numFmtId="0" fontId="63" fillId="25" borderId="0" xfId="238" applyFont="1" applyFill="1" applyAlignment="1">
      <alignment horizontal="left"/>
    </xf>
    <xf numFmtId="0" fontId="21" fillId="25" borderId="0" xfId="98" applyFont="1" applyFill="1" applyAlignment="1">
      <alignment horizontal="center"/>
    </xf>
    <xf numFmtId="0" fontId="65" fillId="25" borderId="0" xfId="98" applyFont="1" applyFill="1" applyAlignment="1">
      <alignment wrapText="1"/>
    </xf>
    <xf numFmtId="0" fontId="65" fillId="25" borderId="0" xfId="98" applyFont="1" applyFill="1" applyAlignment="1">
      <alignment horizontal="center" wrapText="1"/>
    </xf>
    <xf numFmtId="0" fontId="67" fillId="25" borderId="79" xfId="98" applyFont="1" applyFill="1" applyBorder="1" applyAlignment="1">
      <alignment wrapText="1"/>
    </xf>
    <xf numFmtId="0" fontId="67" fillId="25" borderId="11" xfId="98" applyFont="1" applyFill="1" applyBorder="1" applyAlignment="1">
      <alignment wrapText="1"/>
    </xf>
    <xf numFmtId="0" fontId="21" fillId="31" borderId="0" xfId="98" applyFont="1" applyFill="1" applyBorder="1"/>
    <xf numFmtId="0" fontId="21" fillId="31" borderId="82" xfId="98" applyFont="1" applyFill="1" applyBorder="1"/>
    <xf numFmtId="0" fontId="21" fillId="25" borderId="10" xfId="98" applyFont="1" applyFill="1" applyBorder="1"/>
    <xf numFmtId="0" fontId="47" fillId="25" borderId="0" xfId="98" applyFont="1" applyFill="1"/>
    <xf numFmtId="0" fontId="21" fillId="25" borderId="0" xfId="98" applyFont="1" applyFill="1" applyAlignment="1">
      <alignment wrapText="1"/>
    </xf>
    <xf numFmtId="0" fontId="68" fillId="0" borderId="0" xfId="237" applyFont="1" applyAlignment="1">
      <alignment horizontal="left"/>
    </xf>
    <xf numFmtId="0" fontId="64" fillId="25" borderId="0" xfId="98" applyFont="1" applyFill="1" applyBorder="1"/>
    <xf numFmtId="0" fontId="1" fillId="25" borderId="0" xfId="237" applyFill="1" applyBorder="1"/>
    <xf numFmtId="0" fontId="62" fillId="25" borderId="0" xfId="238" applyFill="1" applyBorder="1"/>
    <xf numFmtId="0" fontId="21" fillId="25" borderId="0" xfId="98" applyFont="1" applyFill="1" applyBorder="1" applyAlignment="1">
      <alignment wrapText="1"/>
    </xf>
    <xf numFmtId="0" fontId="21" fillId="25" borderId="0" xfId="98" applyFont="1" applyFill="1" applyBorder="1"/>
    <xf numFmtId="0" fontId="43" fillId="25" borderId="0" xfId="98" applyFont="1" applyFill="1"/>
    <xf numFmtId="0" fontId="45" fillId="0" borderId="0" xfId="98" applyFont="1" applyAlignment="1">
      <alignment horizontal="left"/>
    </xf>
    <xf numFmtId="0" fontId="44" fillId="0" borderId="10" xfId="100" applyFont="1" applyBorder="1" applyAlignment="1">
      <alignment horizontal="center"/>
    </xf>
    <xf numFmtId="0" fontId="0" fillId="0" borderId="14" xfId="0" applyBorder="1" applyAlignment="1">
      <alignment horizontal="center" vertical="center"/>
    </xf>
    <xf numFmtId="0" fontId="0" fillId="0" borderId="19" xfId="0" applyBorder="1" applyAlignment="1">
      <alignment horizontal="center" vertical="center"/>
    </xf>
    <xf numFmtId="0" fontId="51" fillId="27" borderId="16" xfId="0" applyFont="1" applyFill="1" applyBorder="1" applyAlignment="1">
      <alignment horizontal="center" vertical="center" wrapText="1"/>
    </xf>
    <xf numFmtId="0" fontId="51" fillId="27" borderId="17" xfId="0" applyFont="1" applyFill="1" applyBorder="1" applyAlignment="1">
      <alignment horizontal="center" vertical="center" wrapText="1"/>
    </xf>
    <xf numFmtId="0" fontId="55" fillId="0" borderId="16" xfId="0" applyFont="1" applyBorder="1" applyAlignment="1">
      <alignment horizontal="center" vertical="center"/>
    </xf>
    <xf numFmtId="0" fontId="55" fillId="0" borderId="17" xfId="0" applyFont="1" applyBorder="1" applyAlignment="1">
      <alignment horizontal="center" vertical="center"/>
    </xf>
    <xf numFmtId="0" fontId="55" fillId="0" borderId="18" xfId="0" applyFont="1" applyBorder="1" applyAlignment="1">
      <alignment horizontal="center" vertical="center"/>
    </xf>
    <xf numFmtId="0" fontId="41" fillId="25" borderId="0" xfId="0" applyFont="1" applyFill="1" applyAlignment="1">
      <alignment horizontal="left"/>
    </xf>
    <xf numFmtId="0" fontId="64" fillId="25" borderId="0" xfId="98" applyFont="1" applyFill="1" applyAlignment="1">
      <alignment horizontal="left" wrapText="1"/>
    </xf>
    <xf numFmtId="0" fontId="19" fillId="25" borderId="0" xfId="98" applyFont="1" applyFill="1" applyAlignment="1">
      <alignment horizontal="left" wrapText="1"/>
    </xf>
    <xf numFmtId="0" fontId="19" fillId="25" borderId="0" xfId="98" applyFont="1" applyFill="1" applyAlignment="1">
      <alignment horizontal="left"/>
    </xf>
    <xf numFmtId="0" fontId="1" fillId="25" borderId="0" xfId="237" applyFill="1" applyAlignment="1"/>
    <xf numFmtId="0" fontId="21" fillId="24" borderId="72" xfId="237" applyFont="1" applyFill="1" applyBorder="1" applyAlignment="1">
      <alignment horizontal="center"/>
    </xf>
    <xf numFmtId="0" fontId="21" fillId="24" borderId="73" xfId="237" applyFont="1" applyFill="1" applyBorder="1" applyAlignment="1">
      <alignment horizontal="center"/>
    </xf>
    <xf numFmtId="0" fontId="21" fillId="24" borderId="74" xfId="237" applyFont="1" applyFill="1" applyBorder="1" applyAlignment="1">
      <alignment horizontal="center"/>
    </xf>
    <xf numFmtId="167" fontId="61" fillId="25" borderId="72" xfId="237" applyNumberFormat="1" applyFont="1" applyFill="1" applyBorder="1" applyAlignment="1">
      <alignment horizontal="center"/>
    </xf>
    <xf numFmtId="167" fontId="61" fillId="25" borderId="73" xfId="237" applyNumberFormat="1" applyFont="1" applyFill="1" applyBorder="1" applyAlignment="1">
      <alignment horizontal="center"/>
    </xf>
    <xf numFmtId="167" fontId="61" fillId="25" borderId="74" xfId="237" applyNumberFormat="1" applyFont="1" applyFill="1" applyBorder="1" applyAlignment="1">
      <alignment horizontal="center"/>
    </xf>
    <xf numFmtId="0" fontId="63" fillId="25" borderId="0" xfId="238" applyFont="1" applyFill="1" applyAlignment="1">
      <alignment horizontal="left" wrapText="1"/>
    </xf>
    <xf numFmtId="0" fontId="63" fillId="25" borderId="0" xfId="238" applyFont="1" applyFill="1" applyAlignment="1">
      <alignment horizontal="left"/>
    </xf>
    <xf numFmtId="0" fontId="45" fillId="29" borderId="14" xfId="98" applyFont="1" applyFill="1" applyBorder="1" applyAlignment="1">
      <alignment horizontal="left"/>
    </xf>
    <xf numFmtId="0" fontId="45" fillId="29" borderId="13" xfId="98" applyFont="1" applyFill="1" applyBorder="1" applyAlignment="1">
      <alignment horizontal="left"/>
    </xf>
    <xf numFmtId="0" fontId="45" fillId="29" borderId="30" xfId="98" applyFont="1" applyFill="1" applyBorder="1" applyAlignment="1">
      <alignment horizontal="left"/>
    </xf>
    <xf numFmtId="0" fontId="65" fillId="25" borderId="14" xfId="98" applyFont="1" applyFill="1" applyBorder="1" applyAlignment="1">
      <alignment horizontal="center" vertical="center" wrapText="1"/>
    </xf>
    <xf numFmtId="0" fontId="65" fillId="25" borderId="13" xfId="98" applyFont="1" applyFill="1" applyBorder="1" applyAlignment="1">
      <alignment horizontal="center" vertical="center" wrapText="1"/>
    </xf>
    <xf numFmtId="0" fontId="65" fillId="25" borderId="30" xfId="98" applyFont="1" applyFill="1" applyBorder="1" applyAlignment="1">
      <alignment horizontal="center" vertical="center" wrapText="1"/>
    </xf>
    <xf numFmtId="0" fontId="66" fillId="25" borderId="14" xfId="98" applyFont="1" applyFill="1" applyBorder="1" applyAlignment="1">
      <alignment horizontal="center" vertical="center" wrapText="1"/>
    </xf>
    <xf numFmtId="0" fontId="43" fillId="25" borderId="13" xfId="98" applyFont="1" applyFill="1" applyBorder="1" applyAlignment="1">
      <alignment horizontal="center" vertical="center" wrapText="1"/>
    </xf>
    <xf numFmtId="0" fontId="43" fillId="25" borderId="30" xfId="98" applyFont="1" applyFill="1" applyBorder="1" applyAlignment="1">
      <alignment horizontal="center" vertical="center" wrapText="1"/>
    </xf>
    <xf numFmtId="0" fontId="21" fillId="25" borderId="12" xfId="98" applyFont="1" applyFill="1" applyBorder="1" applyAlignment="1">
      <alignment horizontal="center"/>
    </xf>
    <xf numFmtId="0" fontId="21" fillId="25" borderId="11" xfId="98" applyFont="1" applyFill="1" applyBorder="1" applyAlignment="1">
      <alignment horizontal="center"/>
    </xf>
    <xf numFmtId="0" fontId="21" fillId="25" borderId="33" xfId="98" applyFont="1" applyFill="1" applyBorder="1" applyAlignment="1">
      <alignment horizontal="center"/>
    </xf>
    <xf numFmtId="0" fontId="65" fillId="30" borderId="76" xfId="98" applyFont="1" applyFill="1" applyBorder="1" applyAlignment="1">
      <alignment horizontal="center" wrapText="1"/>
    </xf>
    <xf numFmtId="0" fontId="65" fillId="30" borderId="77" xfId="98" applyFont="1" applyFill="1" applyBorder="1" applyAlignment="1">
      <alignment horizontal="center" wrapText="1"/>
    </xf>
    <xf numFmtId="0" fontId="65" fillId="30" borderId="78" xfId="98" applyFont="1" applyFill="1" applyBorder="1" applyAlignment="1">
      <alignment horizontal="center" wrapText="1"/>
    </xf>
    <xf numFmtId="0" fontId="21" fillId="24" borderId="12" xfId="98" applyFont="1" applyFill="1" applyBorder="1" applyAlignment="1">
      <alignment horizontal="center"/>
    </xf>
    <xf numFmtId="0" fontId="21" fillId="24" borderId="11" xfId="98" applyFont="1" applyFill="1" applyBorder="1" applyAlignment="1">
      <alignment horizontal="center"/>
    </xf>
    <xf numFmtId="0" fontId="21" fillId="24" borderId="33" xfId="98" applyFont="1" applyFill="1" applyBorder="1" applyAlignment="1">
      <alignment horizontal="center"/>
    </xf>
    <xf numFmtId="0" fontId="21" fillId="25" borderId="80" xfId="98" applyFont="1" applyFill="1" applyBorder="1" applyAlignment="1">
      <alignment horizontal="center"/>
    </xf>
    <xf numFmtId="0" fontId="21" fillId="25" borderId="79" xfId="98" applyFont="1" applyFill="1" applyBorder="1" applyAlignment="1">
      <alignment horizontal="center"/>
    </xf>
    <xf numFmtId="0" fontId="21" fillId="25" borderId="81" xfId="98" applyFont="1" applyFill="1" applyBorder="1" applyAlignment="1">
      <alignment horizontal="center"/>
    </xf>
    <xf numFmtId="0" fontId="21" fillId="24" borderId="80" xfId="98" applyFont="1" applyFill="1" applyBorder="1" applyAlignment="1">
      <alignment horizontal="center"/>
    </xf>
    <xf numFmtId="0" fontId="21" fillId="24" borderId="79" xfId="98" applyFont="1" applyFill="1" applyBorder="1" applyAlignment="1">
      <alignment horizontal="center"/>
    </xf>
    <xf numFmtId="0" fontId="21" fillId="24" borderId="81" xfId="98" applyFont="1" applyFill="1" applyBorder="1" applyAlignment="1">
      <alignment horizontal="center"/>
    </xf>
  </cellXfs>
  <cellStyles count="239">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54" xr:uid="{00000000-0005-0000-0000-000032000000}"/>
    <cellStyle name="Calculation 2 2 2" xfId="129" xr:uid="{00000000-0005-0000-0000-000032000000}"/>
    <cellStyle name="Calculation 2 2 3" xfId="186" xr:uid="{00000000-0005-0000-0000-000032000000}"/>
    <cellStyle name="Calculation 2 2 4" xfId="206" xr:uid="{00000000-0005-0000-0000-000032000000}"/>
    <cellStyle name="Calculation 2 2 5" xfId="226" xr:uid="{00000000-0005-0000-0000-000032000000}"/>
    <cellStyle name="Calculation 2 3" xfId="152" xr:uid="{00000000-0005-0000-0000-000032000000}"/>
    <cellStyle name="Calculation 2 3 2" xfId="136" xr:uid="{00000000-0005-0000-0000-000032000000}"/>
    <cellStyle name="Calculation 2 3 3" xfId="184" xr:uid="{00000000-0005-0000-0000-000032000000}"/>
    <cellStyle name="Calculation 2 3 4" xfId="204" xr:uid="{00000000-0005-0000-0000-000032000000}"/>
    <cellStyle name="Calculation 2 3 5" xfId="224" xr:uid="{00000000-0005-0000-0000-000032000000}"/>
    <cellStyle name="Calculation 2 4" xfId="168" xr:uid="{00000000-0005-0000-0000-000032000000}"/>
    <cellStyle name="Calculation 3" xfId="31" xr:uid="{00000000-0005-0000-0000-000033000000}"/>
    <cellStyle name="Calculation 3 2" xfId="146" xr:uid="{00000000-0005-0000-0000-000033000000}"/>
    <cellStyle name="Calculation 3 2 2" xfId="167" xr:uid="{00000000-0005-0000-0000-000033000000}"/>
    <cellStyle name="Calculation 3 2 3" xfId="179" xr:uid="{00000000-0005-0000-0000-000033000000}"/>
    <cellStyle name="Calculation 3 2 4" xfId="199" xr:uid="{00000000-0005-0000-0000-000033000000}"/>
    <cellStyle name="Calculation 3 2 5" xfId="219" xr:uid="{00000000-0005-0000-0000-000033000000}"/>
    <cellStyle name="Calculation 3 3" xfId="145" xr:uid="{00000000-0005-0000-0000-000033000000}"/>
    <cellStyle name="Calculation 3 3 2" xfId="132" xr:uid="{00000000-0005-0000-0000-000033000000}"/>
    <cellStyle name="Calculation 3 3 3" xfId="178" xr:uid="{00000000-0005-0000-0000-000033000000}"/>
    <cellStyle name="Calculation 3 3 4" xfId="198" xr:uid="{00000000-0005-0000-0000-000033000000}"/>
    <cellStyle name="Calculation 3 3 5" xfId="218" xr:uid="{00000000-0005-0000-0000-000033000000}"/>
    <cellStyle name="Calculation 3 4" xfId="127" xr:uid="{00000000-0005-0000-0000-000033000000}"/>
    <cellStyle name="Check Cell 2" xfId="74" xr:uid="{00000000-0005-0000-0000-000034000000}"/>
    <cellStyle name="Check Cell 3" xfId="32" xr:uid="{00000000-0005-0000-0000-000035000000}"/>
    <cellStyle name="Comma 2" xfId="106" xr:uid="{00000000-0005-0000-0000-000036000000}"/>
    <cellStyle name="Currency" xfId="111" builtinId="4"/>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238" xr:uid="{869002BC-01CE-4EB1-A29A-EEE5739BD3FD}"/>
    <cellStyle name="Input 2" xfId="81" xr:uid="{00000000-0005-0000-0000-000046000000}"/>
    <cellStyle name="Input 2 2" xfId="155" xr:uid="{00000000-0005-0000-0000-000043000000}"/>
    <cellStyle name="Input 2 2 2" xfId="124" xr:uid="{00000000-0005-0000-0000-000043000000}"/>
    <cellStyle name="Input 2 2 3" xfId="187" xr:uid="{00000000-0005-0000-0000-000043000000}"/>
    <cellStyle name="Input 2 2 4" xfId="207" xr:uid="{00000000-0005-0000-0000-000043000000}"/>
    <cellStyle name="Input 2 2 5" xfId="227" xr:uid="{00000000-0005-0000-0000-000043000000}"/>
    <cellStyle name="Input 2 3" xfId="160" xr:uid="{00000000-0005-0000-0000-000043000000}"/>
    <cellStyle name="Input 2 3 2" xfId="130" xr:uid="{00000000-0005-0000-0000-000043000000}"/>
    <cellStyle name="Input 2 3 3" xfId="192" xr:uid="{00000000-0005-0000-0000-000043000000}"/>
    <cellStyle name="Input 2 3 4" xfId="212" xr:uid="{00000000-0005-0000-0000-000043000000}"/>
    <cellStyle name="Input 2 3 5" xfId="232" xr:uid="{00000000-0005-0000-0000-000043000000}"/>
    <cellStyle name="Input 2 4" xfId="138" xr:uid="{00000000-0005-0000-0000-000043000000}"/>
    <cellStyle name="Input 3" xfId="39" xr:uid="{00000000-0005-0000-0000-000047000000}"/>
    <cellStyle name="Input 3 2" xfId="147" xr:uid="{00000000-0005-0000-0000-000044000000}"/>
    <cellStyle name="Input 3 2 2" xfId="125" xr:uid="{00000000-0005-0000-0000-000044000000}"/>
    <cellStyle name="Input 3 2 3" xfId="180" xr:uid="{00000000-0005-0000-0000-000044000000}"/>
    <cellStyle name="Input 3 2 4" xfId="200" xr:uid="{00000000-0005-0000-0000-000044000000}"/>
    <cellStyle name="Input 3 2 5" xfId="220" xr:uid="{00000000-0005-0000-0000-000044000000}"/>
    <cellStyle name="Input 3 3" xfId="144" xr:uid="{00000000-0005-0000-0000-000044000000}"/>
    <cellStyle name="Input 3 3 2" xfId="169" xr:uid="{00000000-0005-0000-0000-000044000000}"/>
    <cellStyle name="Input 3 3 3" xfId="177" xr:uid="{00000000-0005-0000-0000-000044000000}"/>
    <cellStyle name="Input 3 3 4" xfId="197" xr:uid="{00000000-0005-0000-0000-000044000000}"/>
    <cellStyle name="Input 3 3 5" xfId="217" xr:uid="{00000000-0005-0000-0000-000044000000}"/>
    <cellStyle name="Input 3 4" xfId="119" xr:uid="{00000000-0005-0000-0000-000044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2" xfId="2" xr:uid="{00000000-0005-0000-0000-00004D000000}"/>
    <cellStyle name="Normal 2 2" xfId="151" xr:uid="{00000000-0005-0000-0000-00004A000000}"/>
    <cellStyle name="Normal 3" xfId="3" xr:uid="{00000000-0005-0000-0000-00004E000000}"/>
    <cellStyle name="Normal 3 2" xfId="88" xr:uid="{00000000-0005-0000-0000-00004F000000}"/>
    <cellStyle name="Normal 3 3" xfId="97" xr:uid="{00000000-0005-0000-0000-000050000000}"/>
    <cellStyle name="Normal 3 3 2" xfId="107" xr:uid="{00000000-0005-0000-0000-000051000000}"/>
    <cellStyle name="Normal 3 4" xfId="105" xr:uid="{00000000-0005-0000-0000-000052000000}"/>
    <cellStyle name="Normal 3 5" xfId="109" xr:uid="{00000000-0005-0000-0000-000053000000}"/>
    <cellStyle name="Normal 4" xfId="4" xr:uid="{00000000-0005-0000-0000-000054000000}"/>
    <cellStyle name="Normal 4 10" xfId="100" xr:uid="{00000000-0005-0000-0000-000055000000}"/>
    <cellStyle name="Normal 4 10 2" xfId="110" xr:uid="{E6C82317-7D11-47AF-878A-12C916B120E3}"/>
    <cellStyle name="Normal 4 11" xfId="102" xr:uid="{00000000-0005-0000-0000-000056000000}"/>
    <cellStyle name="Normal 4 12" xfId="104" xr:uid="{00000000-0005-0000-0000-000057000000}"/>
    <cellStyle name="Normal 4 13" xfId="128" xr:uid="{00000000-0005-0000-0000-00004C000000}"/>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2" xr:uid="{00000000-0005-0000-0000-0000A6000000}"/>
    <cellStyle name="Normal 9" xfId="237" xr:uid="{90376ADF-E52F-4157-A59B-0C0E78B17603}"/>
    <cellStyle name="Note 2" xfId="5" xr:uid="{00000000-0005-0000-0000-000063000000}"/>
    <cellStyle name="Note 2 2" xfId="156" xr:uid="{00000000-0005-0000-0000-00004E000000}"/>
    <cellStyle name="Note 2 2 2" xfId="173" xr:uid="{00000000-0005-0000-0000-00004E000000}"/>
    <cellStyle name="Note 2 2 3" xfId="188" xr:uid="{00000000-0005-0000-0000-00004E000000}"/>
    <cellStyle name="Note 2 2 4" xfId="208" xr:uid="{00000000-0005-0000-0000-00004E000000}"/>
    <cellStyle name="Note 2 2 5" xfId="228" xr:uid="{00000000-0005-0000-0000-00004E000000}"/>
    <cellStyle name="Note 2 3" xfId="161" xr:uid="{00000000-0005-0000-0000-00004E000000}"/>
    <cellStyle name="Note 2 3 2" xfId="170" xr:uid="{00000000-0005-0000-0000-00004E000000}"/>
    <cellStyle name="Note 2 3 3" xfId="193" xr:uid="{00000000-0005-0000-0000-00004E000000}"/>
    <cellStyle name="Note 2 3 4" xfId="213" xr:uid="{00000000-0005-0000-0000-00004E000000}"/>
    <cellStyle name="Note 2 3 5" xfId="233" xr:uid="{00000000-0005-0000-0000-00004E000000}"/>
    <cellStyle name="Note 2 4" xfId="171" xr:uid="{00000000-0005-0000-0000-00004E000000}"/>
    <cellStyle name="Note 3" xfId="89" xr:uid="{00000000-0005-0000-0000-000064000000}"/>
    <cellStyle name="Note 3 2" xfId="159" xr:uid="{00000000-0005-0000-0000-00004F000000}"/>
    <cellStyle name="Note 3 2 2" xfId="120" xr:uid="{00000000-0005-0000-0000-00004F000000}"/>
    <cellStyle name="Note 3 2 3" xfId="191" xr:uid="{00000000-0005-0000-0000-00004F000000}"/>
    <cellStyle name="Note 3 2 4" xfId="211" xr:uid="{00000000-0005-0000-0000-00004F000000}"/>
    <cellStyle name="Note 3 2 5" xfId="231" xr:uid="{00000000-0005-0000-0000-00004F000000}"/>
    <cellStyle name="Note 3 3" xfId="164" xr:uid="{00000000-0005-0000-0000-00004F000000}"/>
    <cellStyle name="Note 3 3 2" xfId="114" xr:uid="{00000000-0005-0000-0000-00004F000000}"/>
    <cellStyle name="Note 3 3 3" xfId="196" xr:uid="{00000000-0005-0000-0000-00004F000000}"/>
    <cellStyle name="Note 3 3 4" xfId="216" xr:uid="{00000000-0005-0000-0000-00004F000000}"/>
    <cellStyle name="Note 3 3 5" xfId="236" xr:uid="{00000000-0005-0000-0000-00004F000000}"/>
    <cellStyle name="Note 3 4" xfId="133" xr:uid="{00000000-0005-0000-0000-00004F000000}"/>
    <cellStyle name="Note 4" xfId="42" xr:uid="{00000000-0005-0000-0000-000065000000}"/>
    <cellStyle name="Note 4 2" xfId="99" xr:uid="{00000000-0005-0000-0000-000066000000}"/>
    <cellStyle name="Note 4 2 2" xfId="148" xr:uid="{00000000-0005-0000-0000-000050000000}"/>
    <cellStyle name="Note 4 2 3" xfId="165" xr:uid="{00000000-0005-0000-0000-000050000000}"/>
    <cellStyle name="Note 4 2 4" xfId="181" xr:uid="{00000000-0005-0000-0000-000050000000}"/>
    <cellStyle name="Note 4 2 5" xfId="201" xr:uid="{00000000-0005-0000-0000-000050000000}"/>
    <cellStyle name="Note 4 2 6" xfId="221" xr:uid="{00000000-0005-0000-0000-000050000000}"/>
    <cellStyle name="Note 4 3" xfId="153" xr:uid="{00000000-0005-0000-0000-000050000000}"/>
    <cellStyle name="Note 4 3 2" xfId="131" xr:uid="{00000000-0005-0000-0000-000050000000}"/>
    <cellStyle name="Note 4 3 3" xfId="185" xr:uid="{00000000-0005-0000-0000-000050000000}"/>
    <cellStyle name="Note 4 3 4" xfId="205" xr:uid="{00000000-0005-0000-0000-000050000000}"/>
    <cellStyle name="Note 4 3 5" xfId="225" xr:uid="{00000000-0005-0000-0000-000050000000}"/>
    <cellStyle name="Note 4 4" xfId="174" xr:uid="{00000000-0005-0000-0000-000050000000}"/>
    <cellStyle name="Output 2" xfId="84" xr:uid="{00000000-0005-0000-0000-000067000000}"/>
    <cellStyle name="Output 2 2" xfId="157" xr:uid="{00000000-0005-0000-0000-000051000000}"/>
    <cellStyle name="Output 2 2 2" xfId="115" xr:uid="{00000000-0005-0000-0000-000051000000}"/>
    <cellStyle name="Output 2 2 3" xfId="189" xr:uid="{00000000-0005-0000-0000-000051000000}"/>
    <cellStyle name="Output 2 2 4" xfId="209" xr:uid="{00000000-0005-0000-0000-000051000000}"/>
    <cellStyle name="Output 2 2 5" xfId="229" xr:uid="{00000000-0005-0000-0000-000051000000}"/>
    <cellStyle name="Output 2 3" xfId="162" xr:uid="{00000000-0005-0000-0000-000051000000}"/>
    <cellStyle name="Output 2 3 2" xfId="123" xr:uid="{00000000-0005-0000-0000-000051000000}"/>
    <cellStyle name="Output 2 3 3" xfId="194" xr:uid="{00000000-0005-0000-0000-000051000000}"/>
    <cellStyle name="Output 2 3 4" xfId="214" xr:uid="{00000000-0005-0000-0000-000051000000}"/>
    <cellStyle name="Output 2 3 5" xfId="234" xr:uid="{00000000-0005-0000-0000-000051000000}"/>
    <cellStyle name="Output 2 4" xfId="140" xr:uid="{00000000-0005-0000-0000-000051000000}"/>
    <cellStyle name="Output 3" xfId="43" xr:uid="{00000000-0005-0000-0000-000068000000}"/>
    <cellStyle name="Output 3 2" xfId="149" xr:uid="{00000000-0005-0000-0000-000052000000}"/>
    <cellStyle name="Output 3 2 2" xfId="116" xr:uid="{00000000-0005-0000-0000-000052000000}"/>
    <cellStyle name="Output 3 2 3" xfId="182" xr:uid="{00000000-0005-0000-0000-000052000000}"/>
    <cellStyle name="Output 3 2 4" xfId="202" xr:uid="{00000000-0005-0000-0000-000052000000}"/>
    <cellStyle name="Output 3 2 5" xfId="222" xr:uid="{00000000-0005-0000-0000-000052000000}"/>
    <cellStyle name="Output 3 3" xfId="143" xr:uid="{00000000-0005-0000-0000-000052000000}"/>
    <cellStyle name="Output 3 3 2" xfId="137" xr:uid="{00000000-0005-0000-0000-000052000000}"/>
    <cellStyle name="Output 3 3 3" xfId="117" xr:uid="{00000000-0005-0000-0000-000052000000}"/>
    <cellStyle name="Output 3 3 4" xfId="172" xr:uid="{00000000-0005-0000-0000-000052000000}"/>
    <cellStyle name="Output 3 3 5" xfId="122" xr:uid="{00000000-0005-0000-0000-000052000000}"/>
    <cellStyle name="Output 3 4" xfId="126" xr:uid="{00000000-0005-0000-0000-000052000000}"/>
    <cellStyle name="Percent 2" xfId="141" xr:uid="{00000000-0005-0000-0000-0000B3000000}"/>
    <cellStyle name="Title 2" xfId="85" xr:uid="{00000000-0005-0000-0000-000069000000}"/>
    <cellStyle name="Title 3" xfId="44" xr:uid="{00000000-0005-0000-0000-00006A000000}"/>
    <cellStyle name="Total 2" xfId="86" xr:uid="{00000000-0005-0000-0000-00006B000000}"/>
    <cellStyle name="Total 2 2" xfId="158" xr:uid="{00000000-0005-0000-0000-000056000000}"/>
    <cellStyle name="Total 2 2 2" xfId="176" xr:uid="{00000000-0005-0000-0000-000056000000}"/>
    <cellStyle name="Total 2 2 3" xfId="190" xr:uid="{00000000-0005-0000-0000-000056000000}"/>
    <cellStyle name="Total 2 2 4" xfId="210" xr:uid="{00000000-0005-0000-0000-000056000000}"/>
    <cellStyle name="Total 2 2 5" xfId="230" xr:uid="{00000000-0005-0000-0000-000056000000}"/>
    <cellStyle name="Total 2 3" xfId="163" xr:uid="{00000000-0005-0000-0000-000056000000}"/>
    <cellStyle name="Total 2 3 2" xfId="166" xr:uid="{00000000-0005-0000-0000-000056000000}"/>
    <cellStyle name="Total 2 3 3" xfId="195" xr:uid="{00000000-0005-0000-0000-000056000000}"/>
    <cellStyle name="Total 2 3 4" xfId="215" xr:uid="{00000000-0005-0000-0000-000056000000}"/>
    <cellStyle name="Total 2 3 5" xfId="235" xr:uid="{00000000-0005-0000-0000-000056000000}"/>
    <cellStyle name="Total 2 4" xfId="134" xr:uid="{00000000-0005-0000-0000-000056000000}"/>
    <cellStyle name="Total 3" xfId="45" xr:uid="{00000000-0005-0000-0000-00006C000000}"/>
    <cellStyle name="Total 3 2" xfId="150" xr:uid="{00000000-0005-0000-0000-000057000000}"/>
    <cellStyle name="Total 3 2 2" xfId="113" xr:uid="{00000000-0005-0000-0000-000057000000}"/>
    <cellStyle name="Total 3 2 3" xfId="183" xr:uid="{00000000-0005-0000-0000-000057000000}"/>
    <cellStyle name="Total 3 2 4" xfId="203" xr:uid="{00000000-0005-0000-0000-000057000000}"/>
    <cellStyle name="Total 3 2 5" xfId="223" xr:uid="{00000000-0005-0000-0000-000057000000}"/>
    <cellStyle name="Total 3 3" xfId="142" xr:uid="{00000000-0005-0000-0000-000057000000}"/>
    <cellStyle name="Total 3 3 2" xfId="121" xr:uid="{00000000-0005-0000-0000-000057000000}"/>
    <cellStyle name="Total 3 3 3" xfId="139" xr:uid="{00000000-0005-0000-0000-000057000000}"/>
    <cellStyle name="Total 3 3 4" xfId="135" xr:uid="{00000000-0005-0000-0000-000057000000}"/>
    <cellStyle name="Total 3 3 5" xfId="175" xr:uid="{00000000-0005-0000-0000-000057000000}"/>
    <cellStyle name="Total 3 4" xfId="118" xr:uid="{00000000-0005-0000-0000-000057000000}"/>
    <cellStyle name="Warning Text 2" xfId="87" xr:uid="{00000000-0005-0000-0000-00006D000000}"/>
    <cellStyle name="Warning Text 3" xfId="46" xr:uid="{00000000-0005-0000-0000-00006E00000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46213A29-D0EC-46A5-A3A2-6939BDCD5CEB}"/>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workbookViewId="0">
      <selection activeCell="I4" sqref="I4"/>
    </sheetView>
  </sheetViews>
  <sheetFormatPr defaultRowHeight="12.75" x14ac:dyDescent="0.2"/>
  <cols>
    <col min="1" max="3" width="9.42578125" customWidth="1"/>
    <col min="4" max="9" width="11.28515625" customWidth="1"/>
    <col min="10" max="10" width="16" customWidth="1"/>
  </cols>
  <sheetData>
    <row r="1" spans="1:10" ht="15.75" x14ac:dyDescent="0.25">
      <c r="A1" s="4" t="s">
        <v>0</v>
      </c>
      <c r="B1" s="3"/>
      <c r="C1" s="3"/>
      <c r="D1" s="3"/>
      <c r="E1" s="1"/>
      <c r="F1" s="1"/>
      <c r="G1" s="1"/>
      <c r="H1" s="1"/>
      <c r="I1" s="1"/>
      <c r="J1" s="1"/>
    </row>
    <row r="2" spans="1:10" ht="15.75" x14ac:dyDescent="0.25">
      <c r="A2" s="1"/>
    </row>
    <row r="3" spans="1:10" s="2" customFormat="1" x14ac:dyDescent="0.2">
      <c r="A3" s="153"/>
      <c r="B3" s="153"/>
      <c r="C3" s="153"/>
      <c r="D3" s="13" t="s">
        <v>6</v>
      </c>
      <c r="E3" s="13" t="s">
        <v>7</v>
      </c>
      <c r="F3" s="13" t="s">
        <v>8</v>
      </c>
      <c r="G3" s="13" t="s">
        <v>9</v>
      </c>
      <c r="H3" s="13" t="s">
        <v>10</v>
      </c>
      <c r="I3" s="13" t="s">
        <v>11</v>
      </c>
      <c r="J3" s="14" t="s">
        <v>32</v>
      </c>
    </row>
    <row r="4" spans="1:10" x14ac:dyDescent="0.2">
      <c r="A4" s="152" t="s">
        <v>51</v>
      </c>
      <c r="B4" s="152"/>
      <c r="C4" s="152"/>
      <c r="D4" s="115">
        <v>27</v>
      </c>
      <c r="E4" s="115">
        <v>8.6</v>
      </c>
      <c r="F4" s="115">
        <v>8.6</v>
      </c>
      <c r="G4" s="115">
        <v>9</v>
      </c>
      <c r="H4" s="115">
        <v>8.8000000000000007</v>
      </c>
      <c r="I4" s="15">
        <f>'Cost Summary'!B13</f>
        <v>30</v>
      </c>
      <c r="J4" s="68">
        <f>SUM(D4:I4)</f>
        <v>92</v>
      </c>
    </row>
    <row r="5" spans="1:10" x14ac:dyDescent="0.2">
      <c r="A5" s="152" t="s">
        <v>52</v>
      </c>
      <c r="B5" s="152"/>
      <c r="C5" s="152"/>
      <c r="D5" s="115">
        <v>21.6</v>
      </c>
      <c r="E5" s="115">
        <v>7</v>
      </c>
      <c r="F5" s="115">
        <v>7</v>
      </c>
      <c r="G5" s="115">
        <v>7</v>
      </c>
      <c r="H5" s="115">
        <v>7.2</v>
      </c>
      <c r="I5" s="15">
        <f>'Cost Summary'!B14</f>
        <v>23.965438713245579</v>
      </c>
      <c r="J5" s="68">
        <f t="shared" ref="J5:J6" si="0">SUM(D5:I5)</f>
        <v>73.765438713245587</v>
      </c>
    </row>
    <row r="6" spans="1:10" x14ac:dyDescent="0.2">
      <c r="A6" s="152" t="s">
        <v>53</v>
      </c>
      <c r="B6" s="152"/>
      <c r="C6" s="152"/>
      <c r="D6" s="115">
        <v>21</v>
      </c>
      <c r="E6" s="115">
        <v>6.8</v>
      </c>
      <c r="F6" s="115">
        <v>7</v>
      </c>
      <c r="G6" s="115">
        <v>7</v>
      </c>
      <c r="H6" s="115">
        <v>7</v>
      </c>
      <c r="I6" s="15">
        <f>'Cost Summary'!B15</f>
        <v>27.00305609052258</v>
      </c>
      <c r="J6" s="68">
        <f t="shared" si="0"/>
        <v>75.803056090522574</v>
      </c>
    </row>
  </sheetData>
  <mergeCells count="4">
    <mergeCell ref="A6:C6"/>
    <mergeCell ref="A3:C3"/>
    <mergeCell ref="A4:C4"/>
    <mergeCell ref="A5:C5"/>
  </mergeCells>
  <phoneticPr fontId="58" type="noConversion"/>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C807A-FE9C-4612-98A2-8A418EE41C05}">
  <dimension ref="A1:S48"/>
  <sheetViews>
    <sheetView zoomScaleNormal="100" workbookViewId="0">
      <selection activeCell="A3" sqref="A3"/>
    </sheetView>
  </sheetViews>
  <sheetFormatPr defaultRowHeight="12.75" x14ac:dyDescent="0.2"/>
  <cols>
    <col min="1" max="1" width="20.7109375" style="127" customWidth="1"/>
    <col min="2" max="19" width="9.5703125" style="127" customWidth="1"/>
    <col min="20" max="16384" width="9.140625" style="127"/>
  </cols>
  <sheetData>
    <row r="1" spans="1:19" ht="15.75" customHeight="1" x14ac:dyDescent="0.25">
      <c r="A1" s="163" t="s">
        <v>55</v>
      </c>
      <c r="B1" s="163"/>
      <c r="C1" s="163"/>
      <c r="D1" s="163"/>
      <c r="E1" s="163"/>
      <c r="F1" s="163"/>
      <c r="G1" s="163"/>
      <c r="H1" s="163"/>
      <c r="I1" s="163"/>
      <c r="J1" s="126"/>
    </row>
    <row r="2" spans="1:19" ht="15.75" x14ac:dyDescent="0.25">
      <c r="A2" s="164" t="s">
        <v>77</v>
      </c>
      <c r="B2" s="164"/>
      <c r="C2" s="164"/>
      <c r="D2" s="164"/>
      <c r="E2" s="164"/>
      <c r="F2" s="164"/>
      <c r="G2" s="164"/>
      <c r="H2" s="164"/>
      <c r="I2" s="164"/>
      <c r="J2" s="165"/>
    </row>
    <row r="3" spans="1:19" x14ac:dyDescent="0.2">
      <c r="A3" s="128" t="s">
        <v>56</v>
      </c>
      <c r="B3" s="166"/>
      <c r="C3" s="167"/>
      <c r="D3" s="168"/>
    </row>
    <row r="4" spans="1:19" ht="15" customHeight="1" x14ac:dyDescent="0.2">
      <c r="A4" s="128" t="s">
        <v>57</v>
      </c>
      <c r="B4" s="169" t="s">
        <v>58</v>
      </c>
      <c r="C4" s="170"/>
      <c r="D4" s="171"/>
      <c r="E4" s="129"/>
    </row>
    <row r="5" spans="1:19" s="131" customFormat="1" ht="20.25" customHeight="1" x14ac:dyDescent="0.25">
      <c r="A5" s="172" t="s">
        <v>59</v>
      </c>
      <c r="B5" s="172"/>
      <c r="C5" s="130"/>
      <c r="D5" s="130"/>
      <c r="E5" s="130"/>
      <c r="F5" s="130"/>
      <c r="G5" s="130"/>
    </row>
    <row r="6" spans="1:19" s="131" customFormat="1" ht="27" customHeight="1" x14ac:dyDescent="0.2">
      <c r="A6" s="132"/>
      <c r="B6" s="162" t="s">
        <v>60</v>
      </c>
      <c r="C6" s="162"/>
      <c r="D6" s="162"/>
      <c r="E6" s="162"/>
      <c r="F6" s="162"/>
      <c r="G6" s="162"/>
      <c r="H6" s="162"/>
      <c r="I6" s="162"/>
    </row>
    <row r="7" spans="1:19" s="131" customFormat="1" ht="20.25" customHeight="1" x14ac:dyDescent="0.25">
      <c r="A7" s="173" t="s">
        <v>61</v>
      </c>
      <c r="B7" s="173"/>
      <c r="C7" s="133"/>
      <c r="D7" s="134"/>
      <c r="E7" s="134"/>
      <c r="F7" s="134"/>
      <c r="G7" s="134"/>
    </row>
    <row r="8" spans="1:19" s="131" customFormat="1" ht="27" customHeight="1" x14ac:dyDescent="0.2">
      <c r="A8" s="132"/>
      <c r="B8" s="162" t="s">
        <v>62</v>
      </c>
      <c r="C8" s="162"/>
      <c r="D8" s="162"/>
      <c r="E8" s="162"/>
      <c r="F8" s="162"/>
      <c r="G8" s="162"/>
      <c r="H8" s="162"/>
      <c r="I8" s="162"/>
    </row>
    <row r="9" spans="1:19" ht="15" customHeight="1" x14ac:dyDescent="0.2"/>
    <row r="10" spans="1:19" ht="15" customHeight="1" x14ac:dyDescent="0.2"/>
    <row r="11" spans="1:19" ht="11.25" customHeight="1" thickBot="1" x14ac:dyDescent="0.25"/>
    <row r="12" spans="1:19" s="135" customFormat="1" ht="13.5" thickBot="1" x14ac:dyDescent="0.25">
      <c r="B12" s="174" t="s">
        <v>63</v>
      </c>
      <c r="C12" s="175"/>
      <c r="D12" s="176"/>
      <c r="E12" s="174" t="s">
        <v>64</v>
      </c>
      <c r="F12" s="175"/>
      <c r="G12" s="176"/>
      <c r="H12" s="174" t="s">
        <v>65</v>
      </c>
      <c r="I12" s="175"/>
      <c r="J12" s="176"/>
      <c r="K12" s="174" t="s">
        <v>66</v>
      </c>
      <c r="L12" s="175"/>
      <c r="M12" s="176"/>
      <c r="N12" s="174" t="s">
        <v>67</v>
      </c>
      <c r="O12" s="175"/>
      <c r="P12" s="176"/>
      <c r="Q12" s="174" t="s">
        <v>68</v>
      </c>
      <c r="R12" s="175"/>
      <c r="S12" s="176"/>
    </row>
    <row r="13" spans="1:19" s="135" customFormat="1" ht="112.5" customHeight="1" x14ac:dyDescent="0.2">
      <c r="B13" s="177" t="s">
        <v>69</v>
      </c>
      <c r="C13" s="178"/>
      <c r="D13" s="179"/>
      <c r="E13" s="177" t="s">
        <v>70</v>
      </c>
      <c r="F13" s="178"/>
      <c r="G13" s="179"/>
      <c r="H13" s="177" t="s">
        <v>71</v>
      </c>
      <c r="I13" s="178"/>
      <c r="J13" s="179"/>
      <c r="K13" s="177" t="s">
        <v>72</v>
      </c>
      <c r="L13" s="178"/>
      <c r="M13" s="179"/>
      <c r="N13" s="177" t="s">
        <v>73</v>
      </c>
      <c r="O13" s="178"/>
      <c r="P13" s="179"/>
      <c r="Q13" s="180" t="s">
        <v>74</v>
      </c>
      <c r="R13" s="181"/>
      <c r="S13" s="182"/>
    </row>
    <row r="14" spans="1:19" s="137" customFormat="1" ht="11.25" customHeight="1" x14ac:dyDescent="0.2">
      <c r="A14" s="136"/>
      <c r="B14" s="186" t="s">
        <v>75</v>
      </c>
      <c r="C14" s="187"/>
      <c r="D14" s="188"/>
      <c r="E14" s="186" t="s">
        <v>75</v>
      </c>
      <c r="F14" s="187"/>
      <c r="G14" s="188"/>
      <c r="H14" s="186" t="s">
        <v>75</v>
      </c>
      <c r="I14" s="187"/>
      <c r="J14" s="188"/>
      <c r="K14" s="186" t="s">
        <v>75</v>
      </c>
      <c r="L14" s="187"/>
      <c r="M14" s="188"/>
      <c r="N14" s="186" t="s">
        <v>75</v>
      </c>
      <c r="O14" s="187"/>
      <c r="P14" s="188"/>
      <c r="Q14" s="186" t="s">
        <v>75</v>
      </c>
      <c r="R14" s="187"/>
      <c r="S14" s="188"/>
    </row>
    <row r="15" spans="1:19" s="137" customFormat="1" x14ac:dyDescent="0.2">
      <c r="A15" s="138" t="s">
        <v>51</v>
      </c>
      <c r="B15" s="189"/>
      <c r="C15" s="190"/>
      <c r="D15" s="191"/>
      <c r="E15" s="189"/>
      <c r="F15" s="190"/>
      <c r="G15" s="191"/>
      <c r="H15" s="189"/>
      <c r="I15" s="190"/>
      <c r="J15" s="191"/>
      <c r="K15" s="189"/>
      <c r="L15" s="190"/>
      <c r="M15" s="191"/>
      <c r="N15" s="189"/>
      <c r="O15" s="190"/>
      <c r="P15" s="191"/>
      <c r="Q15" s="183"/>
      <c r="R15" s="184"/>
      <c r="S15" s="185"/>
    </row>
    <row r="16" spans="1:19" s="137" customFormat="1" x14ac:dyDescent="0.2">
      <c r="A16" s="138" t="s">
        <v>52</v>
      </c>
      <c r="B16" s="195"/>
      <c r="C16" s="196"/>
      <c r="D16" s="197"/>
      <c r="E16" s="195"/>
      <c r="F16" s="196"/>
      <c r="G16" s="197"/>
      <c r="H16" s="195"/>
      <c r="I16" s="196"/>
      <c r="J16" s="197"/>
      <c r="K16" s="195"/>
      <c r="L16" s="196"/>
      <c r="M16" s="197"/>
      <c r="N16" s="195"/>
      <c r="O16" s="196"/>
      <c r="P16" s="197"/>
      <c r="Q16" s="192"/>
      <c r="R16" s="193"/>
      <c r="S16" s="194"/>
    </row>
    <row r="17" spans="1:19" s="137" customFormat="1" x14ac:dyDescent="0.2">
      <c r="A17" s="139" t="s">
        <v>53</v>
      </c>
      <c r="B17" s="195"/>
      <c r="C17" s="196"/>
      <c r="D17" s="197"/>
      <c r="E17" s="195"/>
      <c r="F17" s="196"/>
      <c r="G17" s="197"/>
      <c r="H17" s="195"/>
      <c r="I17" s="196"/>
      <c r="J17" s="197"/>
      <c r="K17" s="195"/>
      <c r="L17" s="196"/>
      <c r="M17" s="197"/>
      <c r="N17" s="195"/>
      <c r="O17" s="196"/>
      <c r="P17" s="197"/>
      <c r="Q17" s="192"/>
      <c r="R17" s="193"/>
      <c r="S17" s="194"/>
    </row>
    <row r="18" spans="1:19" s="141" customFormat="1" ht="7.5" customHeight="1" x14ac:dyDescent="0.2">
      <c r="A18" s="140"/>
      <c r="B18" s="140"/>
      <c r="C18" s="140"/>
      <c r="D18" s="140"/>
      <c r="E18" s="140"/>
      <c r="F18" s="140"/>
      <c r="G18" s="140"/>
      <c r="H18" s="140"/>
      <c r="I18" s="140"/>
      <c r="J18" s="140"/>
      <c r="K18" s="140"/>
      <c r="L18" s="140"/>
      <c r="M18" s="140"/>
      <c r="N18" s="140"/>
      <c r="O18" s="140"/>
      <c r="P18" s="140"/>
      <c r="Q18" s="140"/>
      <c r="R18" s="140"/>
      <c r="S18" s="140"/>
    </row>
    <row r="19" spans="1:19" s="142" customFormat="1" ht="6.75" customHeight="1" x14ac:dyDescent="0.2"/>
    <row r="21" spans="1:19" x14ac:dyDescent="0.2">
      <c r="A21" s="143"/>
      <c r="G21" s="144"/>
      <c r="H21" s="144"/>
    </row>
    <row r="22" spans="1:19" x14ac:dyDescent="0.2">
      <c r="A22" s="145"/>
      <c r="G22" s="144"/>
      <c r="H22" s="144"/>
      <c r="I22" s="144"/>
      <c r="J22" s="144"/>
    </row>
    <row r="23" spans="1:19" ht="15" x14ac:dyDescent="0.25">
      <c r="A23" s="146"/>
      <c r="B23" s="146"/>
      <c r="C23" s="146"/>
      <c r="D23" s="147"/>
      <c r="E23" s="148"/>
      <c r="F23" s="147"/>
      <c r="G23" s="149"/>
      <c r="H23" s="149"/>
      <c r="I23" s="149"/>
      <c r="J23" s="149"/>
      <c r="K23" s="147"/>
      <c r="L23" s="150"/>
      <c r="M23" s="150"/>
      <c r="N23" s="150"/>
    </row>
    <row r="24" spans="1:19" ht="15" x14ac:dyDescent="0.25">
      <c r="A24" s="146"/>
      <c r="B24" s="146"/>
      <c r="C24" s="146"/>
      <c r="D24" s="147"/>
      <c r="E24" s="148"/>
      <c r="F24" s="147"/>
      <c r="G24" s="149"/>
      <c r="H24" s="149"/>
      <c r="I24" s="149"/>
      <c r="J24" s="149"/>
      <c r="K24" s="147"/>
      <c r="L24" s="150"/>
      <c r="M24" s="150"/>
      <c r="N24" s="150"/>
    </row>
    <row r="25" spans="1:19" ht="15" x14ac:dyDescent="0.25">
      <c r="A25" s="146"/>
      <c r="B25" s="146"/>
      <c r="C25" s="146"/>
      <c r="D25" s="147"/>
      <c r="E25" s="148"/>
      <c r="F25" s="147"/>
      <c r="G25" s="149"/>
      <c r="H25" s="149"/>
      <c r="I25" s="149"/>
      <c r="J25" s="149"/>
      <c r="K25" s="147"/>
      <c r="L25" s="150"/>
      <c r="M25" s="150"/>
      <c r="N25" s="150"/>
    </row>
    <row r="26" spans="1:19" ht="15" x14ac:dyDescent="0.25">
      <c r="A26" s="146"/>
      <c r="B26" s="146"/>
      <c r="C26" s="146"/>
      <c r="D26" s="147"/>
      <c r="E26" s="148"/>
      <c r="F26" s="147"/>
      <c r="G26" s="149"/>
      <c r="H26" s="149"/>
      <c r="I26" s="149"/>
      <c r="J26" s="149"/>
      <c r="K26" s="147"/>
      <c r="L26" s="150"/>
      <c r="M26" s="150"/>
      <c r="N26" s="150"/>
    </row>
    <row r="27" spans="1:19" ht="15" x14ac:dyDescent="0.25">
      <c r="A27" s="146"/>
      <c r="B27" s="146"/>
      <c r="C27" s="146"/>
      <c r="D27" s="147"/>
      <c r="E27" s="148"/>
      <c r="F27" s="147"/>
      <c r="G27" s="149"/>
      <c r="H27" s="149"/>
      <c r="I27" s="149"/>
      <c r="J27" s="149"/>
      <c r="K27" s="147"/>
      <c r="L27" s="150"/>
      <c r="M27" s="150"/>
      <c r="N27" s="150"/>
    </row>
    <row r="28" spans="1:19" ht="15" x14ac:dyDescent="0.25">
      <c r="A28" s="146"/>
      <c r="B28" s="146"/>
      <c r="C28" s="146"/>
      <c r="D28" s="147"/>
      <c r="E28" s="148"/>
      <c r="F28" s="147"/>
      <c r="G28" s="149"/>
      <c r="H28" s="149"/>
      <c r="I28" s="149"/>
      <c r="J28" s="149"/>
      <c r="K28" s="147"/>
      <c r="L28" s="150"/>
      <c r="M28" s="150"/>
      <c r="N28" s="150"/>
    </row>
    <row r="29" spans="1:19" ht="15" x14ac:dyDescent="0.25">
      <c r="A29" s="146"/>
      <c r="B29" s="150"/>
      <c r="C29" s="146"/>
      <c r="D29" s="147"/>
      <c r="E29" s="148"/>
      <c r="F29" s="147"/>
      <c r="G29" s="149"/>
      <c r="H29" s="149"/>
      <c r="I29" s="149"/>
      <c r="J29" s="149"/>
      <c r="K29" s="147"/>
      <c r="L29" s="150"/>
      <c r="M29" s="150"/>
      <c r="N29" s="150"/>
    </row>
    <row r="30" spans="1:19" ht="15" x14ac:dyDescent="0.25">
      <c r="A30" s="147"/>
      <c r="B30" s="147"/>
      <c r="C30" s="147"/>
      <c r="D30" s="147"/>
      <c r="E30" s="147"/>
      <c r="F30" s="147"/>
      <c r="G30" s="147"/>
      <c r="H30" s="147"/>
      <c r="I30" s="149"/>
      <c r="J30" s="149"/>
      <c r="K30" s="149"/>
      <c r="L30" s="149"/>
      <c r="M30" s="150"/>
      <c r="N30" s="150"/>
    </row>
    <row r="31" spans="1:19" ht="15" x14ac:dyDescent="0.25">
      <c r="A31" s="147"/>
      <c r="B31" s="147"/>
      <c r="C31" s="147"/>
      <c r="D31" s="147"/>
      <c r="E31" s="147"/>
      <c r="F31" s="147"/>
      <c r="G31" s="147"/>
      <c r="H31" s="147"/>
      <c r="I31" s="149"/>
      <c r="J31" s="149"/>
      <c r="K31" s="149"/>
      <c r="L31" s="149"/>
      <c r="M31" s="149"/>
      <c r="N31" s="150"/>
    </row>
    <row r="32" spans="1:19" ht="15" x14ac:dyDescent="0.25">
      <c r="A32" s="147"/>
      <c r="B32" s="147"/>
      <c r="C32" s="147"/>
      <c r="D32" s="147"/>
      <c r="E32" s="147"/>
      <c r="F32" s="147"/>
      <c r="G32" s="147"/>
      <c r="H32" s="147"/>
      <c r="I32" s="147"/>
      <c r="J32" s="147"/>
      <c r="K32" s="147"/>
      <c r="L32" s="149"/>
      <c r="M32" s="149"/>
      <c r="N32" s="150"/>
    </row>
    <row r="33" spans="1:14" x14ac:dyDescent="0.2">
      <c r="A33" s="150"/>
      <c r="B33" s="150"/>
      <c r="C33" s="150"/>
      <c r="D33" s="150"/>
      <c r="E33" s="150"/>
      <c r="F33" s="150"/>
      <c r="G33" s="150"/>
      <c r="H33" s="150"/>
      <c r="I33" s="150"/>
      <c r="J33" s="150"/>
      <c r="K33" s="150"/>
      <c r="L33" s="149"/>
      <c r="M33" s="149"/>
      <c r="N33" s="150"/>
    </row>
    <row r="34" spans="1:14" x14ac:dyDescent="0.2">
      <c r="A34" s="150"/>
      <c r="B34" s="150"/>
      <c r="C34" s="150"/>
      <c r="D34" s="150"/>
      <c r="E34" s="150"/>
      <c r="F34" s="150"/>
      <c r="G34" s="150"/>
      <c r="H34" s="150"/>
      <c r="I34" s="150"/>
      <c r="J34" s="150"/>
      <c r="K34" s="150"/>
      <c r="L34" s="149"/>
      <c r="M34" s="149"/>
      <c r="N34" s="150"/>
    </row>
    <row r="35" spans="1:14" x14ac:dyDescent="0.2">
      <c r="A35" s="150"/>
      <c r="B35" s="150"/>
      <c r="C35" s="150"/>
      <c r="D35" s="150"/>
      <c r="E35" s="150"/>
      <c r="F35" s="150"/>
      <c r="G35" s="150"/>
      <c r="H35" s="150"/>
      <c r="I35" s="150"/>
      <c r="J35" s="150"/>
      <c r="K35" s="150"/>
      <c r="L35" s="149"/>
      <c r="M35" s="149"/>
      <c r="N35" s="150"/>
    </row>
    <row r="48" spans="1:14" x14ac:dyDescent="0.2">
      <c r="A48" s="151" t="s">
        <v>76</v>
      </c>
    </row>
  </sheetData>
  <mergeCells count="44">
    <mergeCell ref="Q17:S17"/>
    <mergeCell ref="B16:D16"/>
    <mergeCell ref="E16:G16"/>
    <mergeCell ref="H16:J16"/>
    <mergeCell ref="K16:M16"/>
    <mergeCell ref="N16:P16"/>
    <mergeCell ref="Q16:S16"/>
    <mergeCell ref="B17:D17"/>
    <mergeCell ref="E17:G17"/>
    <mergeCell ref="H17:J17"/>
    <mergeCell ref="K17:M17"/>
    <mergeCell ref="N17:P17"/>
    <mergeCell ref="Q15:S15"/>
    <mergeCell ref="B14:D14"/>
    <mergeCell ref="E14:G14"/>
    <mergeCell ref="H14:J14"/>
    <mergeCell ref="K14:M14"/>
    <mergeCell ref="N14:P14"/>
    <mergeCell ref="Q14:S14"/>
    <mergeCell ref="B15:D15"/>
    <mergeCell ref="E15:G15"/>
    <mergeCell ref="H15:J15"/>
    <mergeCell ref="K15:M15"/>
    <mergeCell ref="N15:P15"/>
    <mergeCell ref="N12:P12"/>
    <mergeCell ref="Q12:S12"/>
    <mergeCell ref="B13:D13"/>
    <mergeCell ref="E13:G13"/>
    <mergeCell ref="H13:J13"/>
    <mergeCell ref="K13:M13"/>
    <mergeCell ref="N13:P13"/>
    <mergeCell ref="Q13:S13"/>
    <mergeCell ref="K12:M12"/>
    <mergeCell ref="A7:B7"/>
    <mergeCell ref="B8:I8"/>
    <mergeCell ref="B12:D12"/>
    <mergeCell ref="E12:G12"/>
    <mergeCell ref="H12:J12"/>
    <mergeCell ref="B6:I6"/>
    <mergeCell ref="A1:I1"/>
    <mergeCell ref="A2:J2"/>
    <mergeCell ref="B3:D3"/>
    <mergeCell ref="B4:D4"/>
    <mergeCell ref="A5:B5"/>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
  <sheetViews>
    <sheetView workbookViewId="0">
      <selection activeCell="A4" sqref="A4:C6"/>
    </sheetView>
  </sheetViews>
  <sheetFormatPr defaultRowHeight="12.75" x14ac:dyDescent="0.2"/>
  <cols>
    <col min="10" max="10"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153"/>
      <c r="B3" s="153"/>
      <c r="C3" s="153"/>
      <c r="D3" s="13" t="s">
        <v>6</v>
      </c>
      <c r="E3" s="13" t="s">
        <v>7</v>
      </c>
      <c r="F3" s="13" t="s">
        <v>8</v>
      </c>
      <c r="G3" s="13" t="s">
        <v>9</v>
      </c>
      <c r="H3" s="13" t="s">
        <v>10</v>
      </c>
      <c r="I3" s="13" t="s">
        <v>11</v>
      </c>
      <c r="J3" s="14" t="s">
        <v>32</v>
      </c>
      <c r="K3" s="2"/>
      <c r="L3" s="2"/>
      <c r="M3" s="2"/>
      <c r="N3" s="2"/>
      <c r="O3" s="2"/>
    </row>
    <row r="4" spans="1:15" x14ac:dyDescent="0.2">
      <c r="A4" s="152" t="s">
        <v>51</v>
      </c>
      <c r="B4" s="152"/>
      <c r="C4" s="152"/>
      <c r="D4" s="118">
        <v>21</v>
      </c>
      <c r="E4" s="118">
        <v>6</v>
      </c>
      <c r="F4" s="118">
        <v>8</v>
      </c>
      <c r="G4" s="118">
        <v>8</v>
      </c>
      <c r="H4" s="118">
        <v>8</v>
      </c>
      <c r="I4" s="15">
        <f>'Cost Summary'!B13</f>
        <v>30</v>
      </c>
      <c r="J4" s="68">
        <f>SUM(D4:I4)</f>
        <v>81</v>
      </c>
    </row>
    <row r="5" spans="1:15" x14ac:dyDescent="0.2">
      <c r="A5" s="152" t="s">
        <v>52</v>
      </c>
      <c r="B5" s="152"/>
      <c r="C5" s="152"/>
      <c r="D5" s="118">
        <v>24</v>
      </c>
      <c r="E5" s="118">
        <v>8</v>
      </c>
      <c r="F5" s="118">
        <v>8</v>
      </c>
      <c r="G5" s="118">
        <v>8</v>
      </c>
      <c r="H5" s="118">
        <v>8</v>
      </c>
      <c r="I5" s="15">
        <f>'Cost Summary'!B14</f>
        <v>23.965438713245579</v>
      </c>
      <c r="J5" s="68">
        <f t="shared" ref="J5:J6" si="0">SUM(D5:I5)</f>
        <v>79.965438713245575</v>
      </c>
    </row>
    <row r="6" spans="1:15" x14ac:dyDescent="0.2">
      <c r="A6" s="152" t="s">
        <v>53</v>
      </c>
      <c r="B6" s="152"/>
      <c r="C6" s="152"/>
      <c r="D6" s="118">
        <v>18</v>
      </c>
      <c r="E6" s="118">
        <v>6</v>
      </c>
      <c r="F6" s="118">
        <v>8</v>
      </c>
      <c r="G6" s="118">
        <v>8</v>
      </c>
      <c r="H6" s="118">
        <v>8</v>
      </c>
      <c r="I6" s="15">
        <f>'Cost Summary'!B15</f>
        <v>27.00305609052258</v>
      </c>
      <c r="J6" s="68">
        <f t="shared" si="0"/>
        <v>75.003056090522577</v>
      </c>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
  <sheetViews>
    <sheetView workbookViewId="0">
      <selection activeCell="A4" sqref="A4:C6"/>
    </sheetView>
  </sheetViews>
  <sheetFormatPr defaultRowHeight="12.75" x14ac:dyDescent="0.2"/>
  <cols>
    <col min="10" max="10"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153"/>
      <c r="B3" s="153"/>
      <c r="C3" s="153"/>
      <c r="D3" s="13" t="s">
        <v>6</v>
      </c>
      <c r="E3" s="13" t="s">
        <v>7</v>
      </c>
      <c r="F3" s="13" t="s">
        <v>8</v>
      </c>
      <c r="G3" s="13" t="s">
        <v>9</v>
      </c>
      <c r="H3" s="13" t="s">
        <v>10</v>
      </c>
      <c r="I3" s="13" t="s">
        <v>11</v>
      </c>
      <c r="J3" s="14" t="s">
        <v>32</v>
      </c>
      <c r="K3" s="2"/>
      <c r="L3" s="2"/>
      <c r="M3" s="2"/>
      <c r="N3" s="2"/>
      <c r="O3" s="2"/>
    </row>
    <row r="4" spans="1:15" x14ac:dyDescent="0.2">
      <c r="A4" s="152" t="s">
        <v>51</v>
      </c>
      <c r="B4" s="152"/>
      <c r="C4" s="152"/>
      <c r="D4" s="119">
        <v>25.200000000000003</v>
      </c>
      <c r="E4" s="119">
        <v>10</v>
      </c>
      <c r="F4" s="119">
        <v>7.6</v>
      </c>
      <c r="G4" s="119">
        <v>8</v>
      </c>
      <c r="H4" s="119">
        <v>8</v>
      </c>
      <c r="I4" s="15">
        <f>'Cost Summary'!B13</f>
        <v>30</v>
      </c>
      <c r="J4" s="68">
        <f>SUM(D4:I4)</f>
        <v>88.800000000000011</v>
      </c>
    </row>
    <row r="5" spans="1:15" x14ac:dyDescent="0.2">
      <c r="A5" s="152" t="s">
        <v>52</v>
      </c>
      <c r="B5" s="152"/>
      <c r="C5" s="152"/>
      <c r="D5" s="119">
        <v>27</v>
      </c>
      <c r="E5" s="119">
        <v>10</v>
      </c>
      <c r="F5" s="119">
        <v>8</v>
      </c>
      <c r="G5" s="119">
        <v>7</v>
      </c>
      <c r="H5" s="119">
        <v>8</v>
      </c>
      <c r="I5" s="15">
        <f>'Cost Summary'!B14</f>
        <v>23.965438713245579</v>
      </c>
      <c r="J5" s="68">
        <f t="shared" ref="J5:J6" si="0">SUM(D5:I5)</f>
        <v>83.965438713245575</v>
      </c>
    </row>
    <row r="6" spans="1:15" x14ac:dyDescent="0.2">
      <c r="A6" s="152" t="s">
        <v>53</v>
      </c>
      <c r="B6" s="152"/>
      <c r="C6" s="152"/>
      <c r="D6" s="119">
        <v>15</v>
      </c>
      <c r="E6" s="119">
        <v>5</v>
      </c>
      <c r="F6" s="119">
        <v>5.6</v>
      </c>
      <c r="G6" s="119">
        <v>5.6</v>
      </c>
      <c r="H6" s="119">
        <v>6</v>
      </c>
      <c r="I6" s="15">
        <f>'Cost Summary'!B15</f>
        <v>27.00305609052258</v>
      </c>
      <c r="J6" s="68">
        <f t="shared" si="0"/>
        <v>64.20305609052258</v>
      </c>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
  <sheetViews>
    <sheetView workbookViewId="0">
      <selection activeCell="G17" sqref="G17"/>
    </sheetView>
  </sheetViews>
  <sheetFormatPr defaultRowHeight="12.75" x14ac:dyDescent="0.2"/>
  <cols>
    <col min="10" max="10"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153"/>
      <c r="B3" s="153"/>
      <c r="C3" s="153"/>
      <c r="D3" s="13" t="s">
        <v>6</v>
      </c>
      <c r="E3" s="13" t="s">
        <v>7</v>
      </c>
      <c r="F3" s="13" t="s">
        <v>8</v>
      </c>
      <c r="G3" s="13" t="s">
        <v>9</v>
      </c>
      <c r="H3" s="13" t="s">
        <v>10</v>
      </c>
      <c r="I3" s="13" t="s">
        <v>11</v>
      </c>
      <c r="J3" s="14" t="s">
        <v>32</v>
      </c>
      <c r="K3" s="2"/>
      <c r="L3" s="2"/>
      <c r="M3" s="2"/>
      <c r="N3" s="2"/>
      <c r="O3" s="2"/>
    </row>
    <row r="4" spans="1:15" x14ac:dyDescent="0.2">
      <c r="A4" s="152" t="s">
        <v>51</v>
      </c>
      <c r="B4" s="152"/>
      <c r="C4" s="152"/>
      <c r="D4" s="125">
        <v>27</v>
      </c>
      <c r="E4" s="125">
        <v>8</v>
      </c>
      <c r="F4" s="125">
        <v>8</v>
      </c>
      <c r="G4" s="125">
        <v>7</v>
      </c>
      <c r="H4" s="125">
        <v>8</v>
      </c>
      <c r="I4" s="15">
        <f>'Cost Summary'!B13</f>
        <v>30</v>
      </c>
      <c r="J4" s="68">
        <f>SUM(D4:I4)</f>
        <v>88</v>
      </c>
    </row>
    <row r="5" spans="1:15" x14ac:dyDescent="0.2">
      <c r="A5" s="152" t="s">
        <v>52</v>
      </c>
      <c r="B5" s="152"/>
      <c r="C5" s="152"/>
      <c r="D5" s="125">
        <v>21</v>
      </c>
      <c r="E5" s="125">
        <v>8</v>
      </c>
      <c r="F5" s="125">
        <v>8</v>
      </c>
      <c r="G5" s="125">
        <v>7</v>
      </c>
      <c r="H5" s="125">
        <v>8</v>
      </c>
      <c r="I5" s="15">
        <f>'Cost Summary'!B14</f>
        <v>23.965438713245579</v>
      </c>
      <c r="J5" s="68">
        <f t="shared" ref="J5:J6" si="0">SUM(D5:I5)</f>
        <v>75.965438713245575</v>
      </c>
    </row>
    <row r="6" spans="1:15" x14ac:dyDescent="0.2">
      <c r="A6" s="152" t="s">
        <v>53</v>
      </c>
      <c r="B6" s="152"/>
      <c r="C6" s="152"/>
      <c r="D6" s="125">
        <v>18</v>
      </c>
      <c r="E6" s="125">
        <v>6</v>
      </c>
      <c r="F6" s="125">
        <v>6</v>
      </c>
      <c r="G6" s="125">
        <v>6</v>
      </c>
      <c r="H6" s="125">
        <v>6</v>
      </c>
      <c r="I6" s="15">
        <f>'Cost Summary'!B15</f>
        <v>27.00305609052258</v>
      </c>
      <c r="J6" s="68">
        <f t="shared" si="0"/>
        <v>69.003056090522577</v>
      </c>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
  <sheetViews>
    <sheetView workbookViewId="0">
      <selection activeCell="A4" sqref="A4:C6"/>
    </sheetView>
  </sheetViews>
  <sheetFormatPr defaultColWidth="9.140625" defaultRowHeight="12.75" x14ac:dyDescent="0.2"/>
  <cols>
    <col min="10" max="10"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153"/>
      <c r="B3" s="153"/>
      <c r="C3" s="153"/>
      <c r="D3" s="13" t="s">
        <v>6</v>
      </c>
      <c r="E3" s="13" t="s">
        <v>7</v>
      </c>
      <c r="F3" s="13" t="s">
        <v>8</v>
      </c>
      <c r="G3" s="13" t="s">
        <v>9</v>
      </c>
      <c r="H3" s="13" t="s">
        <v>10</v>
      </c>
      <c r="I3" s="13" t="s">
        <v>11</v>
      </c>
      <c r="J3" s="14" t="s">
        <v>32</v>
      </c>
      <c r="K3" s="2"/>
      <c r="L3" s="2"/>
      <c r="M3" s="2"/>
      <c r="N3" s="2"/>
      <c r="O3" s="2"/>
    </row>
    <row r="4" spans="1:15" x14ac:dyDescent="0.2">
      <c r="A4" s="152" t="s">
        <v>51</v>
      </c>
      <c r="B4" s="152"/>
      <c r="C4" s="152"/>
      <c r="D4" s="120">
        <v>30</v>
      </c>
      <c r="E4" s="120">
        <v>8</v>
      </c>
      <c r="F4" s="120">
        <v>10</v>
      </c>
      <c r="G4" s="120">
        <v>10</v>
      </c>
      <c r="H4" s="120">
        <v>10</v>
      </c>
      <c r="I4" s="15">
        <f>'Cost Summary'!B13</f>
        <v>30</v>
      </c>
      <c r="J4" s="68">
        <f>SUM(D4:I4)</f>
        <v>98</v>
      </c>
    </row>
    <row r="5" spans="1:15" x14ac:dyDescent="0.2">
      <c r="A5" s="152" t="s">
        <v>52</v>
      </c>
      <c r="B5" s="152"/>
      <c r="C5" s="152"/>
      <c r="D5" s="120">
        <v>30</v>
      </c>
      <c r="E5" s="120">
        <v>8</v>
      </c>
      <c r="F5" s="120">
        <v>10</v>
      </c>
      <c r="G5" s="120">
        <v>8</v>
      </c>
      <c r="H5" s="120">
        <v>10</v>
      </c>
      <c r="I5" s="15">
        <f>'Cost Summary'!B14</f>
        <v>23.965438713245579</v>
      </c>
      <c r="J5" s="68">
        <f t="shared" ref="J5:J6" si="0">SUM(D5:I5)</f>
        <v>89.965438713245575</v>
      </c>
    </row>
    <row r="6" spans="1:15" x14ac:dyDescent="0.2">
      <c r="A6" s="152" t="s">
        <v>53</v>
      </c>
      <c r="B6" s="152"/>
      <c r="C6" s="152"/>
      <c r="D6" s="120">
        <v>18</v>
      </c>
      <c r="E6" s="120">
        <v>6</v>
      </c>
      <c r="F6" s="120">
        <v>6</v>
      </c>
      <c r="G6" s="120">
        <v>6</v>
      </c>
      <c r="H6" s="120">
        <v>6</v>
      </c>
      <c r="I6" s="15">
        <f>'Cost Summary'!B15</f>
        <v>27.00305609052258</v>
      </c>
      <c r="J6" s="68">
        <f t="shared" si="0"/>
        <v>69.003056090522577</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
  <sheetViews>
    <sheetView workbookViewId="0">
      <selection activeCell="A4" sqref="A4:C6"/>
    </sheetView>
  </sheetViews>
  <sheetFormatPr defaultColWidth="9.140625" defaultRowHeight="12.75" x14ac:dyDescent="0.2"/>
  <cols>
    <col min="10" max="10"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153"/>
      <c r="B3" s="153"/>
      <c r="C3" s="153"/>
      <c r="D3" s="13" t="s">
        <v>6</v>
      </c>
      <c r="E3" s="13" t="s">
        <v>7</v>
      </c>
      <c r="F3" s="13" t="s">
        <v>8</v>
      </c>
      <c r="G3" s="13" t="s">
        <v>9</v>
      </c>
      <c r="H3" s="13" t="s">
        <v>10</v>
      </c>
      <c r="I3" s="13" t="s">
        <v>11</v>
      </c>
      <c r="J3" s="14" t="s">
        <v>32</v>
      </c>
      <c r="K3" s="2"/>
      <c r="L3" s="2"/>
      <c r="M3" s="2"/>
      <c r="N3" s="2"/>
      <c r="O3" s="2"/>
    </row>
    <row r="4" spans="1:15" x14ac:dyDescent="0.2">
      <c r="A4" s="152" t="s">
        <v>51</v>
      </c>
      <c r="B4" s="152"/>
      <c r="C4" s="152"/>
      <c r="D4" s="121">
        <v>30</v>
      </c>
      <c r="E4" s="121">
        <v>10</v>
      </c>
      <c r="F4" s="121">
        <v>10</v>
      </c>
      <c r="G4" s="121">
        <v>10</v>
      </c>
      <c r="H4" s="121">
        <v>10</v>
      </c>
      <c r="I4" s="15">
        <f>'Cost Summary'!B13</f>
        <v>30</v>
      </c>
      <c r="J4" s="68">
        <f>SUM(D4:I4)</f>
        <v>100</v>
      </c>
    </row>
    <row r="5" spans="1:15" x14ac:dyDescent="0.2">
      <c r="A5" s="152" t="s">
        <v>52</v>
      </c>
      <c r="B5" s="152"/>
      <c r="C5" s="152"/>
      <c r="D5" s="121">
        <v>30</v>
      </c>
      <c r="E5" s="121">
        <v>8</v>
      </c>
      <c r="F5" s="121">
        <v>10</v>
      </c>
      <c r="G5" s="121">
        <v>10</v>
      </c>
      <c r="H5" s="121">
        <v>8</v>
      </c>
      <c r="I5" s="15">
        <f>'Cost Summary'!B14</f>
        <v>23.965438713245579</v>
      </c>
      <c r="J5" s="68">
        <f t="shared" ref="J5:J6" si="0">SUM(D5:I5)</f>
        <v>89.965438713245575</v>
      </c>
    </row>
    <row r="6" spans="1:15" x14ac:dyDescent="0.2">
      <c r="A6" s="152" t="s">
        <v>53</v>
      </c>
      <c r="B6" s="152"/>
      <c r="C6" s="152"/>
      <c r="D6" s="121">
        <v>18</v>
      </c>
      <c r="E6" s="121">
        <v>8</v>
      </c>
      <c r="F6" s="121">
        <v>8</v>
      </c>
      <c r="G6" s="121">
        <v>8</v>
      </c>
      <c r="H6" s="121">
        <v>8</v>
      </c>
      <c r="I6" s="15">
        <f>'Cost Summary'!B15</f>
        <v>27.00305609052258</v>
      </c>
      <c r="J6" s="68">
        <f t="shared" si="0"/>
        <v>77.003056090522577</v>
      </c>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
  <sheetViews>
    <sheetView workbookViewId="0">
      <selection activeCell="E15" sqref="E15"/>
    </sheetView>
  </sheetViews>
  <sheetFormatPr defaultRowHeight="12.75" x14ac:dyDescent="0.2"/>
  <cols>
    <col min="10" max="10"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153"/>
      <c r="B3" s="153"/>
      <c r="C3" s="153"/>
      <c r="D3" s="13" t="s">
        <v>6</v>
      </c>
      <c r="E3" s="13" t="s">
        <v>7</v>
      </c>
      <c r="F3" s="13" t="s">
        <v>8</v>
      </c>
      <c r="G3" s="13" t="s">
        <v>9</v>
      </c>
      <c r="H3" s="13" t="s">
        <v>10</v>
      </c>
      <c r="I3" s="13" t="s">
        <v>11</v>
      </c>
      <c r="J3" s="14" t="s">
        <v>32</v>
      </c>
      <c r="K3" s="2"/>
      <c r="L3" s="2"/>
      <c r="M3" s="2"/>
      <c r="N3" s="2"/>
      <c r="O3" s="2"/>
    </row>
    <row r="4" spans="1:15" x14ac:dyDescent="0.2">
      <c r="A4" s="152" t="s">
        <v>51</v>
      </c>
      <c r="B4" s="152"/>
      <c r="C4" s="152"/>
      <c r="D4" s="122">
        <v>24</v>
      </c>
      <c r="E4" s="122">
        <v>8</v>
      </c>
      <c r="F4" s="122">
        <v>8</v>
      </c>
      <c r="G4" s="122">
        <v>8</v>
      </c>
      <c r="H4" s="122">
        <v>10</v>
      </c>
      <c r="I4" s="15">
        <f>'Cost Summary'!B13</f>
        <v>30</v>
      </c>
      <c r="J4" s="68">
        <f>SUM(D4:I4)</f>
        <v>88</v>
      </c>
    </row>
    <row r="5" spans="1:15" x14ac:dyDescent="0.2">
      <c r="A5" s="152" t="s">
        <v>52</v>
      </c>
      <c r="B5" s="152"/>
      <c r="C5" s="152"/>
      <c r="D5" s="122">
        <v>30</v>
      </c>
      <c r="E5" s="122">
        <v>10</v>
      </c>
      <c r="F5" s="122">
        <v>8</v>
      </c>
      <c r="G5" s="122">
        <v>8</v>
      </c>
      <c r="H5" s="122">
        <v>10</v>
      </c>
      <c r="I5" s="15">
        <f>'Cost Summary'!B14</f>
        <v>23.965438713245579</v>
      </c>
      <c r="J5" s="68">
        <f t="shared" ref="J5:J6" si="0">SUM(D5:I5)</f>
        <v>89.965438713245575</v>
      </c>
    </row>
    <row r="6" spans="1:15" x14ac:dyDescent="0.2">
      <c r="A6" s="152" t="s">
        <v>53</v>
      </c>
      <c r="B6" s="152"/>
      <c r="C6" s="152"/>
      <c r="D6" s="122">
        <v>18</v>
      </c>
      <c r="E6" s="122">
        <v>6</v>
      </c>
      <c r="F6" s="122">
        <v>8</v>
      </c>
      <c r="G6" s="122">
        <v>8</v>
      </c>
      <c r="H6" s="122">
        <v>8</v>
      </c>
      <c r="I6" s="15">
        <f>'Cost Summary'!B15</f>
        <v>27.00305609052258</v>
      </c>
      <c r="J6" s="68">
        <f t="shared" si="0"/>
        <v>75.003056090522577</v>
      </c>
    </row>
  </sheetData>
  <mergeCells count="4">
    <mergeCell ref="A3:C3"/>
    <mergeCell ref="A4:C4"/>
    <mergeCell ref="A5:C5"/>
    <mergeCell ref="A6:C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M30"/>
  <sheetViews>
    <sheetView zoomScale="130" zoomScaleNormal="130" workbookViewId="0">
      <selection activeCell="C25" sqref="C25"/>
    </sheetView>
  </sheetViews>
  <sheetFormatPr defaultColWidth="9.140625" defaultRowHeight="12.75" x14ac:dyDescent="0.2"/>
  <cols>
    <col min="1" max="1" width="33.5703125" customWidth="1"/>
    <col min="2" max="8" width="20.42578125" customWidth="1"/>
    <col min="10" max="10" width="27.85546875" customWidth="1"/>
    <col min="11" max="11" width="14" bestFit="1" customWidth="1"/>
    <col min="12" max="12" width="15" bestFit="1" customWidth="1"/>
    <col min="13" max="13" width="18.42578125" bestFit="1" customWidth="1"/>
    <col min="14" max="14" width="24.5703125" customWidth="1"/>
    <col min="15" max="15" width="19.28515625" customWidth="1"/>
  </cols>
  <sheetData>
    <row r="1" spans="1:13" ht="34.5" customHeight="1" thickBot="1" x14ac:dyDescent="0.25">
      <c r="A1" s="154"/>
      <c r="B1" s="16"/>
      <c r="C1" s="17" t="s">
        <v>14</v>
      </c>
      <c r="D1" s="156" t="s">
        <v>15</v>
      </c>
      <c r="E1" s="157"/>
      <c r="F1" s="18"/>
      <c r="G1" s="19"/>
      <c r="H1" s="20" t="s">
        <v>16</v>
      </c>
    </row>
    <row r="2" spans="1:13" ht="39" customHeight="1" thickBot="1" x14ac:dyDescent="0.25">
      <c r="A2" s="155"/>
      <c r="B2" s="21" t="s">
        <v>17</v>
      </c>
      <c r="C2" s="22" t="s">
        <v>18</v>
      </c>
      <c r="D2" s="23" t="s">
        <v>19</v>
      </c>
      <c r="E2" s="24" t="s">
        <v>20</v>
      </c>
      <c r="F2" s="25" t="s">
        <v>38</v>
      </c>
      <c r="G2" s="26" t="s">
        <v>21</v>
      </c>
      <c r="H2" s="27" t="s">
        <v>22</v>
      </c>
      <c r="J2" s="28" t="s">
        <v>23</v>
      </c>
    </row>
    <row r="3" spans="1:13" ht="15" x14ac:dyDescent="0.2">
      <c r="A3" s="29" t="s">
        <v>51</v>
      </c>
      <c r="B3" s="30">
        <f>J3*D3</f>
        <v>1146656.7641527539</v>
      </c>
      <c r="C3" s="31">
        <v>65000</v>
      </c>
      <c r="D3" s="32">
        <v>4.2200000000000001E-2</v>
      </c>
      <c r="E3" s="80">
        <f>F30</f>
        <v>57549</v>
      </c>
      <c r="F3" s="80">
        <f>E3*F7</f>
        <v>1035882</v>
      </c>
      <c r="G3" s="33">
        <f>138000+157500+285000</f>
        <v>580500</v>
      </c>
      <c r="H3" s="34">
        <f>B3+C3+F3+G3</f>
        <v>2828038.7641527541</v>
      </c>
      <c r="J3" s="35">
        <f>(C7-(F3+G3)-C3)/(D3+1)</f>
        <v>27171961.235847246</v>
      </c>
      <c r="K3" s="36"/>
      <c r="L3" s="36"/>
      <c r="M3" s="36"/>
    </row>
    <row r="4" spans="1:13" ht="15" x14ac:dyDescent="0.2">
      <c r="A4" s="29" t="s">
        <v>52</v>
      </c>
      <c r="B4" s="30">
        <f>J4*D4</f>
        <v>1237043.9389393216</v>
      </c>
      <c r="C4" s="37">
        <v>105000</v>
      </c>
      <c r="D4" s="38">
        <v>4.65E-2</v>
      </c>
      <c r="E4" s="99">
        <f>G30</f>
        <v>88324.2</v>
      </c>
      <c r="F4" s="80">
        <f>E4*F7</f>
        <v>1589835.5999999999</v>
      </c>
      <c r="G4" s="39">
        <f>211000+53025+201000</f>
        <v>465025</v>
      </c>
      <c r="H4" s="34">
        <f t="shared" ref="H4:H5" si="0">B4+C4+F4+G4</f>
        <v>3396904.5389393214</v>
      </c>
      <c r="J4" s="40">
        <f>(C7-(F4+G4)-C4)/(D4+1)</f>
        <v>26603095.461060677</v>
      </c>
      <c r="K4" s="36"/>
      <c r="L4" s="36"/>
      <c r="M4" s="36"/>
    </row>
    <row r="5" spans="1:13" ht="15" x14ac:dyDescent="0.2">
      <c r="A5" s="29" t="s">
        <v>53</v>
      </c>
      <c r="B5" s="30">
        <f>J5*D5</f>
        <v>873906.97715254244</v>
      </c>
      <c r="C5" s="37">
        <v>85000</v>
      </c>
      <c r="D5" s="38">
        <v>3.2500000000000001E-2</v>
      </c>
      <c r="E5" s="99">
        <f>H30</f>
        <v>77199.754000000001</v>
      </c>
      <c r="F5" s="80">
        <f>E5*F7</f>
        <v>1389595.5719999999</v>
      </c>
      <c r="G5" s="39">
        <f>209838+390214+162000</f>
        <v>762052</v>
      </c>
      <c r="H5" s="34">
        <f t="shared" si="0"/>
        <v>3110554.5491525424</v>
      </c>
      <c r="J5" s="40">
        <f>(C7-(F5+G5)-C5)/(D5+1)</f>
        <v>26889445.450847458</v>
      </c>
      <c r="K5" s="36"/>
      <c r="L5" s="36"/>
      <c r="M5" s="36"/>
    </row>
    <row r="6" spans="1:13" ht="13.5" thickBot="1" x14ac:dyDescent="0.25">
      <c r="A6" s="41"/>
      <c r="B6" s="41"/>
      <c r="C6" s="42"/>
      <c r="D6" s="42"/>
      <c r="E6" s="42"/>
      <c r="F6" s="42"/>
      <c r="G6" s="42"/>
      <c r="H6" s="42"/>
    </row>
    <row r="7" spans="1:13" ht="15.75" thickBot="1" x14ac:dyDescent="0.25">
      <c r="A7" s="41"/>
      <c r="B7" s="43" t="s">
        <v>24</v>
      </c>
      <c r="C7" s="70">
        <v>30000000</v>
      </c>
      <c r="E7" s="44" t="s">
        <v>25</v>
      </c>
      <c r="F7" s="69">
        <v>18</v>
      </c>
      <c r="G7" s="44" t="s">
        <v>26</v>
      </c>
      <c r="H7" s="45">
        <f>MIN(H3:H5)</f>
        <v>2828038.7641527541</v>
      </c>
    </row>
    <row r="8" spans="1:13" x14ac:dyDescent="0.2">
      <c r="B8" s="46"/>
    </row>
    <row r="9" spans="1:13" x14ac:dyDescent="0.2">
      <c r="A9" s="41"/>
      <c r="B9" s="47"/>
      <c r="C9" s="47"/>
      <c r="D9" s="41"/>
      <c r="E9" s="41"/>
      <c r="F9" s="41"/>
      <c r="G9" s="41"/>
    </row>
    <row r="10" spans="1:13" ht="15.75" thickBot="1" x14ac:dyDescent="0.3">
      <c r="A10" s="48" t="s">
        <v>27</v>
      </c>
      <c r="B10" s="48" t="s">
        <v>28</v>
      </c>
      <c r="C10" s="48"/>
      <c r="D10" s="48"/>
      <c r="E10" s="48"/>
      <c r="F10" s="48"/>
      <c r="G10" s="48"/>
      <c r="H10" s="48"/>
    </row>
    <row r="11" spans="1:13" ht="21" thickBot="1" x14ac:dyDescent="0.25">
      <c r="A11" s="158" t="s">
        <v>29</v>
      </c>
      <c r="B11" s="159"/>
      <c r="C11" s="159"/>
      <c r="D11" s="159"/>
      <c r="E11" s="160"/>
      <c r="F11" s="49"/>
      <c r="G11" s="41"/>
      <c r="K11" s="2"/>
    </row>
    <row r="12" spans="1:13" ht="13.5" thickBot="1" x14ac:dyDescent="0.25">
      <c r="A12" s="50"/>
      <c r="B12" s="51" t="s">
        <v>13</v>
      </c>
      <c r="C12" s="52" t="s">
        <v>12</v>
      </c>
      <c r="D12" s="53" t="s">
        <v>30</v>
      </c>
      <c r="E12" s="53" t="s">
        <v>31</v>
      </c>
      <c r="F12" s="54"/>
      <c r="G12" s="55"/>
      <c r="H12" s="56"/>
      <c r="I12" s="2"/>
      <c r="J12" s="2"/>
      <c r="K12" s="2"/>
      <c r="L12" s="56"/>
      <c r="M12" s="2"/>
    </row>
    <row r="13" spans="1:13" ht="15" x14ac:dyDescent="0.2">
      <c r="A13" s="57" t="str">
        <f>A3</f>
        <v>Whiting-Turner</v>
      </c>
      <c r="B13" s="58">
        <f>((1-(H3-H7)/H7)*30)</f>
        <v>30</v>
      </c>
      <c r="C13" s="59">
        <f>RANK(B13,$B$13:$B$15,0)</f>
        <v>1</v>
      </c>
      <c r="D13" s="60">
        <f>$H$7-H3</f>
        <v>0</v>
      </c>
      <c r="E13" s="61">
        <f>(-D13/$H$7)</f>
        <v>0</v>
      </c>
      <c r="F13" s="62"/>
      <c r="G13" s="63"/>
      <c r="H13" s="2"/>
      <c r="L13" s="56"/>
    </row>
    <row r="14" spans="1:13" ht="15" x14ac:dyDescent="0.2">
      <c r="A14" s="57" t="str">
        <f t="shared" ref="A14:A15" si="1">A4</f>
        <v>Harvey Builders</v>
      </c>
      <c r="B14" s="64">
        <f>((1-(H4-H7)/H7)*30)</f>
        <v>23.965438713245579</v>
      </c>
      <c r="C14" s="59">
        <f>RANK(B14,$B$13:$B$15,0)</f>
        <v>3</v>
      </c>
      <c r="D14" s="60">
        <f>$H$7-H4</f>
        <v>-568865.77478656732</v>
      </c>
      <c r="E14" s="61">
        <f>(-D14/$H$7)</f>
        <v>0.20115204289181396</v>
      </c>
      <c r="F14" s="62"/>
      <c r="G14" s="63"/>
      <c r="H14" s="2"/>
      <c r="L14" s="56"/>
    </row>
    <row r="15" spans="1:13" ht="15" x14ac:dyDescent="0.2">
      <c r="A15" s="57" t="str">
        <f t="shared" si="1"/>
        <v>Bartlett Cocke</v>
      </c>
      <c r="B15" s="64">
        <f>((1-(H5-H7)/H7)*30)</f>
        <v>27.00305609052258</v>
      </c>
      <c r="C15" s="59">
        <f>RANK(B15,$B$13:$B$15,0)</f>
        <v>2</v>
      </c>
      <c r="D15" s="60">
        <f>$H$7-H5</f>
        <v>-282515.78499978827</v>
      </c>
      <c r="E15" s="61">
        <f>(-D15/$H$7)</f>
        <v>9.9898130315914019E-2</v>
      </c>
      <c r="F15" s="62"/>
      <c r="G15" s="65" t="s">
        <v>16</v>
      </c>
      <c r="H15" s="2"/>
      <c r="L15" s="56"/>
    </row>
    <row r="17" spans="1:13" ht="12.75" customHeight="1" x14ac:dyDescent="0.2"/>
    <row r="18" spans="1:13" ht="12.75" customHeight="1" x14ac:dyDescent="0.2">
      <c r="H18" s="66"/>
      <c r="J18" s="67"/>
      <c r="K18" s="67"/>
      <c r="L18" s="67"/>
      <c r="M18" s="67"/>
    </row>
    <row r="19" spans="1:13" ht="12.75" customHeight="1" x14ac:dyDescent="0.2">
      <c r="C19" s="87" t="s">
        <v>49</v>
      </c>
      <c r="D19" s="88"/>
      <c r="E19" s="89"/>
      <c r="F19" s="87" t="s">
        <v>50</v>
      </c>
      <c r="G19" s="94"/>
      <c r="H19" s="95"/>
    </row>
    <row r="20" spans="1:13" ht="12.75" customHeight="1" thickBot="1" x14ac:dyDescent="0.25">
      <c r="B20" s="56" t="s">
        <v>48</v>
      </c>
      <c r="C20" s="96" t="str">
        <f>A3</f>
        <v>Whiting-Turner</v>
      </c>
      <c r="D20" s="97" t="str">
        <f>A4</f>
        <v>Harvey Builders</v>
      </c>
      <c r="E20" s="98" t="str">
        <f>A5</f>
        <v>Bartlett Cocke</v>
      </c>
      <c r="F20" s="96" t="str">
        <f>A3</f>
        <v>Whiting-Turner</v>
      </c>
      <c r="G20" s="97" t="str">
        <f>A4</f>
        <v>Harvey Builders</v>
      </c>
      <c r="H20" s="98" t="str">
        <f>A5</f>
        <v>Bartlett Cocke</v>
      </c>
    </row>
    <row r="21" spans="1:13" ht="12.75" customHeight="1" x14ac:dyDescent="0.2">
      <c r="A21" s="81" t="s">
        <v>39</v>
      </c>
      <c r="B21" s="69">
        <v>0</v>
      </c>
      <c r="C21" s="100">
        <v>22595</v>
      </c>
      <c r="D21" s="100">
        <v>11919</v>
      </c>
      <c r="E21" s="112">
        <v>19918.27</v>
      </c>
      <c r="F21" s="90">
        <f>C21*B21</f>
        <v>0</v>
      </c>
      <c r="G21" s="91">
        <f>D21*B21</f>
        <v>0</v>
      </c>
      <c r="H21" s="92">
        <f>E21*B21</f>
        <v>0</v>
      </c>
    </row>
    <row r="22" spans="1:13" ht="12.75" customHeight="1" x14ac:dyDescent="0.2">
      <c r="A22" s="82" t="s">
        <v>40</v>
      </c>
      <c r="B22" s="69">
        <v>1</v>
      </c>
      <c r="C22" s="100">
        <v>13575</v>
      </c>
      <c r="D22" s="100">
        <v>19408</v>
      </c>
      <c r="E22" s="112">
        <v>15711.04</v>
      </c>
      <c r="F22" s="90">
        <f t="shared" ref="F22:F29" si="2">C22*B22</f>
        <v>13575</v>
      </c>
      <c r="G22" s="91">
        <f t="shared" ref="G22:G29" si="3">D22*B22</f>
        <v>19408</v>
      </c>
      <c r="H22" s="92">
        <f t="shared" ref="H22:H29" si="4">E22*B22</f>
        <v>15711.04</v>
      </c>
    </row>
    <row r="23" spans="1:13" ht="12.75" customHeight="1" x14ac:dyDescent="0.2">
      <c r="A23" s="83" t="s">
        <v>41</v>
      </c>
      <c r="B23" s="69">
        <v>1</v>
      </c>
      <c r="C23" s="100">
        <v>13250</v>
      </c>
      <c r="D23" s="100">
        <v>22426</v>
      </c>
      <c r="E23" s="112">
        <v>23448.54</v>
      </c>
      <c r="F23" s="90">
        <f t="shared" si="2"/>
        <v>13250</v>
      </c>
      <c r="G23" s="91">
        <f t="shared" si="3"/>
        <v>22426</v>
      </c>
      <c r="H23" s="92">
        <f t="shared" si="4"/>
        <v>23448.54</v>
      </c>
    </row>
    <row r="24" spans="1:13" ht="12.75" customHeight="1" x14ac:dyDescent="0.2">
      <c r="A24" s="83" t="s">
        <v>42</v>
      </c>
      <c r="B24" s="69">
        <v>1</v>
      </c>
      <c r="C24" s="100">
        <v>10750</v>
      </c>
      <c r="D24" s="100">
        <v>18653</v>
      </c>
      <c r="E24" s="112">
        <v>9466.24</v>
      </c>
      <c r="F24" s="90">
        <f t="shared" si="2"/>
        <v>10750</v>
      </c>
      <c r="G24" s="91">
        <f t="shared" si="3"/>
        <v>18653</v>
      </c>
      <c r="H24" s="92">
        <f t="shared" si="4"/>
        <v>9466.24</v>
      </c>
    </row>
    <row r="25" spans="1:13" x14ac:dyDescent="0.2">
      <c r="A25" s="83" t="s">
        <v>43</v>
      </c>
      <c r="B25" s="69">
        <v>1</v>
      </c>
      <c r="C25" s="100">
        <v>8850</v>
      </c>
      <c r="D25" s="100">
        <v>14427</v>
      </c>
      <c r="E25" s="112">
        <v>10957.04</v>
      </c>
      <c r="F25" s="90">
        <f t="shared" si="2"/>
        <v>8850</v>
      </c>
      <c r="G25" s="91">
        <f t="shared" si="3"/>
        <v>14427</v>
      </c>
      <c r="H25" s="92">
        <f t="shared" si="4"/>
        <v>10957.04</v>
      </c>
    </row>
    <row r="26" spans="1:13" x14ac:dyDescent="0.2">
      <c r="A26" s="83" t="s">
        <v>44</v>
      </c>
      <c r="B26" s="69">
        <v>0.5</v>
      </c>
      <c r="C26" s="100">
        <v>3000</v>
      </c>
      <c r="D26" s="100">
        <v>2829</v>
      </c>
      <c r="E26" s="112">
        <v>10957.04</v>
      </c>
      <c r="F26" s="90">
        <f t="shared" si="2"/>
        <v>1500</v>
      </c>
      <c r="G26" s="91">
        <f t="shared" si="3"/>
        <v>1414.5</v>
      </c>
      <c r="H26" s="92">
        <f t="shared" si="4"/>
        <v>5478.52</v>
      </c>
    </row>
    <row r="27" spans="1:13" x14ac:dyDescent="0.2">
      <c r="A27" s="83" t="s">
        <v>45</v>
      </c>
      <c r="B27" s="69">
        <v>0.5</v>
      </c>
      <c r="C27" s="100">
        <v>10750</v>
      </c>
      <c r="D27" s="100">
        <v>16389</v>
      </c>
      <c r="E27" s="112">
        <v>14071.43</v>
      </c>
      <c r="F27" s="90">
        <f t="shared" si="2"/>
        <v>5375</v>
      </c>
      <c r="G27" s="91">
        <f t="shared" si="3"/>
        <v>8194.5</v>
      </c>
      <c r="H27" s="92">
        <f t="shared" si="4"/>
        <v>7035.7150000000001</v>
      </c>
    </row>
    <row r="28" spans="1:13" x14ac:dyDescent="0.2">
      <c r="A28" s="83" t="s">
        <v>46</v>
      </c>
      <c r="B28" s="69">
        <v>0.3</v>
      </c>
      <c r="C28" s="100">
        <v>10750</v>
      </c>
      <c r="D28" s="100">
        <v>8194</v>
      </c>
      <c r="E28" s="112">
        <v>12574.23</v>
      </c>
      <c r="F28" s="90">
        <f t="shared" si="2"/>
        <v>3225</v>
      </c>
      <c r="G28" s="91">
        <f t="shared" si="3"/>
        <v>2458.1999999999998</v>
      </c>
      <c r="H28" s="92">
        <f t="shared" si="4"/>
        <v>3772.2689999999998</v>
      </c>
    </row>
    <row r="29" spans="1:13" ht="13.5" thickBot="1" x14ac:dyDescent="0.25">
      <c r="A29" s="84" t="s">
        <v>47</v>
      </c>
      <c r="B29" s="69">
        <v>0.2</v>
      </c>
      <c r="C29" s="101">
        <v>5120</v>
      </c>
      <c r="D29" s="100">
        <v>6715</v>
      </c>
      <c r="E29" s="112">
        <v>6651.95</v>
      </c>
      <c r="F29" s="85">
        <f t="shared" si="2"/>
        <v>1024</v>
      </c>
      <c r="G29" s="86">
        <f t="shared" si="3"/>
        <v>1343</v>
      </c>
      <c r="H29" s="93">
        <f t="shared" si="4"/>
        <v>1330.39</v>
      </c>
    </row>
    <row r="30" spans="1:13" x14ac:dyDescent="0.2">
      <c r="C30" s="85">
        <f>SUM(C21:C29)</f>
        <v>98640</v>
      </c>
      <c r="D30" s="86">
        <f>SUM(D21:D29)</f>
        <v>120960</v>
      </c>
      <c r="E30" s="93">
        <f t="shared" ref="E30:F30" si="5">SUM(E21:E29)</f>
        <v>123755.78</v>
      </c>
      <c r="F30" s="85">
        <f t="shared" si="5"/>
        <v>57549</v>
      </c>
      <c r="G30" s="86">
        <f>SUM(G21:G29)</f>
        <v>88324.2</v>
      </c>
      <c r="H30" s="93">
        <f>SUM(H21:H29)</f>
        <v>77199.754000000001</v>
      </c>
    </row>
  </sheetData>
  <mergeCells count="3">
    <mergeCell ref="A1:A2"/>
    <mergeCell ref="D1:E1"/>
    <mergeCell ref="A11:E11"/>
  </mergeCells>
  <phoneticPr fontId="58" type="noConversion"/>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C6277-0C6B-4436-80B3-37A1C5427142}">
  <dimension ref="A1:M12"/>
  <sheetViews>
    <sheetView tabSelected="1" zoomScaleNormal="100" workbookViewId="0">
      <selection activeCell="H27" sqref="H27"/>
    </sheetView>
  </sheetViews>
  <sheetFormatPr defaultColWidth="9.140625" defaultRowHeight="15" x14ac:dyDescent="0.2"/>
  <cols>
    <col min="1" max="1" width="20.5703125" style="7" customWidth="1"/>
    <col min="2" max="5" width="8.85546875" style="7" bestFit="1" customWidth="1"/>
    <col min="6" max="7" width="8.85546875" style="7" customWidth="1"/>
    <col min="8" max="8" width="8.85546875" style="7" bestFit="1" customWidth="1"/>
    <col min="9" max="10" width="8.7109375" style="7" customWidth="1"/>
    <col min="11" max="11" width="7.140625" style="7" customWidth="1"/>
    <col min="12" max="12" width="5.140625" style="7" customWidth="1"/>
    <col min="13" max="13" width="16.42578125" style="7" customWidth="1"/>
    <col min="14" max="16384" width="9.140625" style="7"/>
  </cols>
  <sheetData>
    <row r="1" spans="1:13" ht="15.75" x14ac:dyDescent="0.25">
      <c r="A1" s="5" t="s">
        <v>78</v>
      </c>
      <c r="B1" s="6"/>
      <c r="C1" s="5"/>
      <c r="D1" s="5"/>
      <c r="E1" s="5"/>
      <c r="F1" s="5"/>
      <c r="G1" s="5"/>
      <c r="H1" s="5"/>
      <c r="I1" s="5"/>
      <c r="J1" s="5"/>
      <c r="K1" s="5"/>
      <c r="L1" s="5"/>
      <c r="M1" s="5"/>
    </row>
    <row r="2" spans="1:13" ht="6" customHeight="1" x14ac:dyDescent="0.25">
      <c r="A2" s="5"/>
      <c r="B2" s="6"/>
      <c r="C2" s="5"/>
      <c r="D2" s="5"/>
      <c r="E2" s="5"/>
      <c r="F2" s="5"/>
      <c r="G2" s="5"/>
      <c r="H2" s="5"/>
      <c r="I2" s="5"/>
      <c r="J2" s="5"/>
      <c r="K2" s="5"/>
      <c r="L2" s="5"/>
      <c r="M2" s="5"/>
    </row>
    <row r="3" spans="1:13" ht="15.75" x14ac:dyDescent="0.25">
      <c r="A3" s="161" t="s">
        <v>54</v>
      </c>
      <c r="B3" s="161"/>
      <c r="C3" s="161"/>
      <c r="D3" s="161"/>
      <c r="E3" s="161"/>
      <c r="F3" s="161"/>
      <c r="G3" s="161"/>
      <c r="H3" s="161"/>
      <c r="I3" s="161"/>
      <c r="J3" s="161"/>
      <c r="K3" s="161"/>
      <c r="L3" s="71"/>
      <c r="M3" s="71"/>
    </row>
    <row r="4" spans="1:13" x14ac:dyDescent="0.2">
      <c r="A4" s="6"/>
      <c r="B4" s="6"/>
      <c r="C4" s="6"/>
      <c r="D4" s="6"/>
      <c r="E4" s="6"/>
      <c r="F4" s="6"/>
      <c r="G4" s="6"/>
      <c r="H4" s="6"/>
      <c r="I4" s="6"/>
      <c r="J4" s="6"/>
      <c r="K4" s="6"/>
      <c r="L4" s="6"/>
      <c r="M4" s="6"/>
    </row>
    <row r="5" spans="1:13" ht="16.5" thickBot="1" x14ac:dyDescent="0.3">
      <c r="B5" s="8"/>
      <c r="C5" s="8"/>
      <c r="D5" s="8"/>
      <c r="E5" s="8"/>
      <c r="F5" s="8"/>
      <c r="G5" s="8"/>
      <c r="H5" s="8"/>
      <c r="I5" s="8"/>
      <c r="J5" s="8"/>
      <c r="K5" s="8"/>
      <c r="L5" s="8"/>
      <c r="M5" s="8"/>
    </row>
    <row r="6" spans="1:13" s="11" customFormat="1" ht="135" customHeight="1" x14ac:dyDescent="0.2">
      <c r="A6" s="9"/>
      <c r="B6" s="72" t="s">
        <v>1</v>
      </c>
      <c r="C6" s="73" t="s">
        <v>2</v>
      </c>
      <c r="D6" s="73" t="s">
        <v>3</v>
      </c>
      <c r="E6" s="73" t="s">
        <v>4</v>
      </c>
      <c r="F6" s="73" t="s">
        <v>5</v>
      </c>
      <c r="G6" s="73" t="s">
        <v>33</v>
      </c>
      <c r="H6" s="73" t="s">
        <v>34</v>
      </c>
      <c r="I6" s="74" t="s">
        <v>35</v>
      </c>
      <c r="J6" s="75" t="s">
        <v>36</v>
      </c>
      <c r="K6" s="76" t="s">
        <v>37</v>
      </c>
      <c r="L6" s="77"/>
      <c r="M6" s="77"/>
    </row>
    <row r="7" spans="1:13" ht="16.5" customHeight="1" x14ac:dyDescent="0.2">
      <c r="A7" s="113" t="str">
        <f>'1'!A4:C4</f>
        <v>Whiting-Turner</v>
      </c>
      <c r="B7" s="114">
        <f>'1'!J4</f>
        <v>92</v>
      </c>
      <c r="C7" s="117">
        <f>'2'!J4</f>
        <v>81</v>
      </c>
      <c r="D7" s="117">
        <f>'3'!J4</f>
        <v>88.800000000000011</v>
      </c>
      <c r="E7" s="117">
        <f>'4'!J4</f>
        <v>88</v>
      </c>
      <c r="F7" s="117">
        <f>'5'!J4</f>
        <v>98</v>
      </c>
      <c r="G7" s="117">
        <f>'6'!J4</f>
        <v>100</v>
      </c>
      <c r="H7" s="117">
        <f>'7'!J4</f>
        <v>88</v>
      </c>
      <c r="I7" s="124">
        <f>AVERAGE(B7:H7)</f>
        <v>90.828571428571422</v>
      </c>
      <c r="J7" s="116">
        <f>SUM(B7:H7)</f>
        <v>635.79999999999995</v>
      </c>
      <c r="K7" s="123">
        <f>RANK(J7,$J$7:$J$9,0)</f>
        <v>1</v>
      </c>
      <c r="L7" s="77"/>
      <c r="M7" s="10"/>
    </row>
    <row r="8" spans="1:13" ht="16.5" customHeight="1" x14ac:dyDescent="0.2">
      <c r="A8" s="12" t="str">
        <f>'1'!A5:C5</f>
        <v>Harvey Builders</v>
      </c>
      <c r="B8" s="102">
        <f>'1'!J5</f>
        <v>73.765438713245587</v>
      </c>
      <c r="C8" s="103">
        <f>'2'!J5</f>
        <v>79.965438713245575</v>
      </c>
      <c r="D8" s="103">
        <f>'3'!J5</f>
        <v>83.965438713245575</v>
      </c>
      <c r="E8" s="103">
        <f>'4'!J5</f>
        <v>75.965438713245575</v>
      </c>
      <c r="F8" s="103">
        <f>'5'!J5</f>
        <v>89.965438713245575</v>
      </c>
      <c r="G8" s="103">
        <f>'6'!J5</f>
        <v>89.965438713245575</v>
      </c>
      <c r="H8" s="103">
        <f>'7'!J5</f>
        <v>89.965438713245575</v>
      </c>
      <c r="I8" s="104">
        <f t="shared" ref="I8:I9" si="0">AVERAGE(B8:H8)</f>
        <v>83.365438713245581</v>
      </c>
      <c r="J8" s="105">
        <f t="shared" ref="J8:J9" si="1">SUM(B8:H8)</f>
        <v>583.55807099271908</v>
      </c>
      <c r="K8" s="106">
        <f t="shared" ref="K8:K9" si="2">RANK(J8,$J$7:$J$9,0)</f>
        <v>2</v>
      </c>
      <c r="L8" s="78"/>
      <c r="M8" s="10"/>
    </row>
    <row r="9" spans="1:13" ht="16.5" customHeight="1" thickBot="1" x14ac:dyDescent="0.25">
      <c r="A9" s="12" t="str">
        <f>'1'!A6:C6</f>
        <v>Bartlett Cocke</v>
      </c>
      <c r="B9" s="107">
        <f>'1'!J6</f>
        <v>75.803056090522574</v>
      </c>
      <c r="C9" s="108">
        <f>'2'!J6</f>
        <v>75.003056090522577</v>
      </c>
      <c r="D9" s="108">
        <f>'3'!J6</f>
        <v>64.20305609052258</v>
      </c>
      <c r="E9" s="108">
        <f>'4'!J6</f>
        <v>69.003056090522577</v>
      </c>
      <c r="F9" s="108">
        <f>'5'!J6</f>
        <v>69.003056090522577</v>
      </c>
      <c r="G9" s="108">
        <f>'6'!J6</f>
        <v>77.003056090522577</v>
      </c>
      <c r="H9" s="108">
        <f>'7'!J6</f>
        <v>75.003056090522577</v>
      </c>
      <c r="I9" s="109">
        <f t="shared" si="0"/>
        <v>72.14591323337973</v>
      </c>
      <c r="J9" s="110">
        <f t="shared" si="1"/>
        <v>505.02139263365808</v>
      </c>
      <c r="K9" s="111">
        <f t="shared" si="2"/>
        <v>3</v>
      </c>
      <c r="L9" s="78"/>
      <c r="M9" s="10"/>
    </row>
    <row r="11" spans="1:13" x14ac:dyDescent="0.2">
      <c r="M11" s="79"/>
    </row>
    <row r="12" spans="1:13" x14ac:dyDescent="0.2">
      <c r="M12" s="79"/>
    </row>
  </sheetData>
  <mergeCells count="1">
    <mergeCell ref="A3:K3"/>
  </mergeCells>
  <phoneticPr fontId="43" type="noConversion"/>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vt:lpstr>
      <vt:lpstr>2</vt:lpstr>
      <vt:lpstr>3</vt:lpstr>
      <vt:lpstr>4</vt:lpstr>
      <vt:lpstr>5</vt:lpstr>
      <vt:lpstr>6</vt:lpstr>
      <vt:lpstr>7</vt:lpstr>
      <vt:lpstr>Cost Summary</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2025-10-20T20:45:12Z</dcterms:modified>
</cp:coreProperties>
</file>